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186" documentId="8_{8AA4D437-B6BB-40F6-B569-B82D3D9096E5}" xr6:coauthVersionLast="47" xr6:coauthVersionMax="47" xr10:uidLastSave="{7FC3FCB9-C9BB-40CC-8FF2-CF42DBEB048D}"/>
  <bookViews>
    <workbookView xWindow="-108" yWindow="-108" windowWidth="23256" windowHeight="12576" activeTab="1" xr2:uid="{00000000-000D-0000-FFFF-FFFF00000000}"/>
  </bookViews>
  <sheets>
    <sheet name="ฐานการคำนวณ (ห้ามลบ)" sheetId="24" r:id="rId1"/>
    <sheet name="มหาวิทยาลัยนเรศวร" sheetId="27" r:id="rId2"/>
  </sheets>
  <definedNames>
    <definedName name="_xlnm._FilterDatabase" localSheetId="1" hidden="1">มหาวิทยาลัยนเรศวร!$A$2:$BF$138</definedName>
    <definedName name="_xlnm.Print_Titles" localSheetId="1">มหาวิทยาลัยนเรศวร!$4:$11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27" l="1"/>
  <c r="I13" i="27" s="1"/>
  <c r="P13" i="27"/>
  <c r="M13" i="27" s="1"/>
  <c r="Y13" i="27"/>
  <c r="G13" i="27" s="1"/>
  <c r="AA13" i="27"/>
  <c r="Y14" i="27"/>
  <c r="G14" i="27" s="1"/>
  <c r="AA14" i="27"/>
  <c r="L14" i="27"/>
  <c r="P14" i="27"/>
  <c r="M14" i="27" s="1"/>
  <c r="Y15" i="27"/>
  <c r="G15" i="27" s="1"/>
  <c r="AA15" i="27"/>
  <c r="L15" i="27"/>
  <c r="P15" i="27"/>
  <c r="M15" i="27" s="1"/>
  <c r="Y16" i="27"/>
  <c r="G16" i="27" s="1"/>
  <c r="AA16" i="27"/>
  <c r="L16" i="27"/>
  <c r="I16" i="27" s="1"/>
  <c r="P16" i="27"/>
  <c r="M16" i="27" s="1"/>
  <c r="Y17" i="27"/>
  <c r="G17" i="27" s="1"/>
  <c r="AA17" i="27"/>
  <c r="L17" i="27"/>
  <c r="I17" i="27" s="1"/>
  <c r="P17" i="27"/>
  <c r="M17" i="27" s="1"/>
  <c r="Y18" i="27"/>
  <c r="G18" i="27" s="1"/>
  <c r="AA18" i="27"/>
  <c r="L18" i="27"/>
  <c r="I18" i="27" s="1"/>
  <c r="P18" i="27"/>
  <c r="M18" i="27" s="1"/>
  <c r="Y19" i="27"/>
  <c r="G19" i="27" s="1"/>
  <c r="AA19" i="27"/>
  <c r="L19" i="27"/>
  <c r="I19" i="27" s="1"/>
  <c r="P19" i="27"/>
  <c r="M19" i="27" s="1"/>
  <c r="Y20" i="27"/>
  <c r="G20" i="27" s="1"/>
  <c r="AA20" i="27"/>
  <c r="L20" i="27"/>
  <c r="I20" i="27" s="1"/>
  <c r="P20" i="27"/>
  <c r="M20" i="27" s="1"/>
  <c r="Y21" i="27"/>
  <c r="G21" i="27" s="1"/>
  <c r="AA21" i="27"/>
  <c r="L21" i="27"/>
  <c r="P21" i="27"/>
  <c r="M21" i="27" s="1"/>
  <c r="Y22" i="27"/>
  <c r="G22" i="27" s="1"/>
  <c r="AA22" i="27"/>
  <c r="L22" i="27"/>
  <c r="I22" i="27" s="1"/>
  <c r="P22" i="27"/>
  <c r="M22" i="27" s="1"/>
  <c r="Y23" i="27"/>
  <c r="G23" i="27" s="1"/>
  <c r="AA23" i="27"/>
  <c r="L23" i="27"/>
  <c r="R23" i="27" s="1"/>
  <c r="S23" i="27" s="1"/>
  <c r="P23" i="27"/>
  <c r="M23" i="27" s="1"/>
  <c r="Y24" i="27"/>
  <c r="G24" i="27" s="1"/>
  <c r="AA24" i="27"/>
  <c r="L24" i="27"/>
  <c r="I24" i="27" s="1"/>
  <c r="P24" i="27"/>
  <c r="M24" i="27" s="1"/>
  <c r="Y25" i="27"/>
  <c r="G25" i="27" s="1"/>
  <c r="AA25" i="27"/>
  <c r="L25" i="27"/>
  <c r="I25" i="27" s="1"/>
  <c r="P25" i="27"/>
  <c r="Y26" i="27"/>
  <c r="AA26" i="27"/>
  <c r="L26" i="27"/>
  <c r="P26" i="27"/>
  <c r="M26" i="27" s="1"/>
  <c r="Y27" i="27"/>
  <c r="G27" i="27" s="1"/>
  <c r="AA27" i="27"/>
  <c r="L27" i="27"/>
  <c r="I27" i="27" s="1"/>
  <c r="P27" i="27"/>
  <c r="M27" i="27" s="1"/>
  <c r="V28" i="27"/>
  <c r="F28" i="27"/>
  <c r="I14" i="27"/>
  <c r="R21" i="27" l="1"/>
  <c r="R19" i="27"/>
  <c r="T23" i="27"/>
  <c r="X23" i="27" s="1"/>
  <c r="I23" i="27"/>
  <c r="I21" i="27"/>
  <c r="R25" i="27"/>
  <c r="Q25" i="27" s="1"/>
  <c r="R13" i="27"/>
  <c r="Q13" i="27" s="1"/>
  <c r="R14" i="27"/>
  <c r="S14" i="27" s="1"/>
  <c r="T14" i="27" s="1"/>
  <c r="R17" i="27"/>
  <c r="S17" i="27" s="1"/>
  <c r="T17" i="27" s="1"/>
  <c r="X17" i="27" s="1"/>
  <c r="R26" i="27"/>
  <c r="S26" i="27" s="1"/>
  <c r="T26" i="27" s="1"/>
  <c r="R18" i="27"/>
  <c r="S18" i="27" s="1"/>
  <c r="T18" i="27" s="1"/>
  <c r="X18" i="27" s="1"/>
  <c r="R24" i="27"/>
  <c r="S24" i="27" s="1"/>
  <c r="T24" i="27" s="1"/>
  <c r="X24" i="27" s="1"/>
  <c r="Q23" i="27"/>
  <c r="R16" i="27"/>
  <c r="R27" i="27"/>
  <c r="S27" i="27" s="1"/>
  <c r="T27" i="27" s="1"/>
  <c r="X27" i="27" s="1"/>
  <c r="R20" i="27"/>
  <c r="I26" i="27"/>
  <c r="R22" i="27"/>
  <c r="M25" i="27"/>
  <c r="I15" i="27"/>
  <c r="R15" i="27"/>
  <c r="G26" i="27"/>
  <c r="F29" i="27"/>
  <c r="F32" i="27" s="1"/>
  <c r="S21" i="27"/>
  <c r="T21" i="27" s="1"/>
  <c r="X21" i="27" s="1"/>
  <c r="Q21" i="27"/>
  <c r="S19" i="27"/>
  <c r="T19" i="27" s="1"/>
  <c r="X19" i="27" s="1"/>
  <c r="Q19" i="27"/>
  <c r="Y28" i="27"/>
  <c r="S25" i="27" l="1"/>
  <c r="T25" i="27" s="1"/>
  <c r="X25" i="27" s="1"/>
  <c r="Z25" i="27" s="1"/>
  <c r="AB25" i="27" s="1"/>
  <c r="AG25" i="27" s="1"/>
  <c r="Q27" i="27"/>
  <c r="Q14" i="27"/>
  <c r="Z17" i="27"/>
  <c r="AB17" i="27" s="1"/>
  <c r="Z27" i="27"/>
  <c r="AB27" i="27" s="1"/>
  <c r="Z21" i="27"/>
  <c r="AB21" i="27" s="1"/>
  <c r="Z19" i="27"/>
  <c r="AB19" i="27" s="1"/>
  <c r="AF19" i="27" s="1"/>
  <c r="Q17" i="27"/>
  <c r="Z24" i="27"/>
  <c r="AB24" i="27" s="1"/>
  <c r="AF24" i="27" s="1"/>
  <c r="AE24" i="27" s="1"/>
  <c r="Z23" i="27"/>
  <c r="AB23" i="27" s="1"/>
  <c r="AG23" i="27" s="1"/>
  <c r="Z18" i="27"/>
  <c r="AB18" i="27" s="1"/>
  <c r="AG18" i="27" s="1"/>
  <c r="Q24" i="27"/>
  <c r="S13" i="27"/>
  <c r="T13" i="27" s="1"/>
  <c r="X13" i="27" s="1"/>
  <c r="AF23" i="27"/>
  <c r="AE23" i="27" s="1"/>
  <c r="Q26" i="27"/>
  <c r="Q18" i="27"/>
  <c r="S20" i="27"/>
  <c r="T20" i="27" s="1"/>
  <c r="X20" i="27" s="1"/>
  <c r="Q20" i="27"/>
  <c r="AF25" i="27"/>
  <c r="AD25" i="27" s="1"/>
  <c r="AC25" i="27" s="1"/>
  <c r="S16" i="27"/>
  <c r="T16" i="27" s="1"/>
  <c r="X16" i="27" s="1"/>
  <c r="Q16" i="27"/>
  <c r="Q22" i="27"/>
  <c r="S22" i="27"/>
  <c r="T22" i="27" s="1"/>
  <c r="X22" i="27" s="1"/>
  <c r="AG17" i="27"/>
  <c r="AF17" i="27"/>
  <c r="AF27" i="27"/>
  <c r="AG27" i="27"/>
  <c r="S15" i="27"/>
  <c r="T15" i="27" s="1"/>
  <c r="X15" i="27" s="1"/>
  <c r="Q15" i="27"/>
  <c r="AF21" i="27"/>
  <c r="AG21" i="27"/>
  <c r="X14" i="27"/>
  <c r="X26" i="27"/>
  <c r="G28" i="27"/>
  <c r="AD24" i="27" l="1"/>
  <c r="AC24" i="27" s="1"/>
  <c r="AG24" i="27"/>
  <c r="AF18" i="27"/>
  <c r="AE18" i="27" s="1"/>
  <c r="Z15" i="27"/>
  <c r="AB15" i="27" s="1"/>
  <c r="Z16" i="27"/>
  <c r="AB16" i="27" s="1"/>
  <c r="AG16" i="27" s="1"/>
  <c r="Z20" i="27"/>
  <c r="AB20" i="27" s="1"/>
  <c r="AG20" i="27" s="1"/>
  <c r="AG19" i="27"/>
  <c r="Z22" i="27"/>
  <c r="AB22" i="27" s="1"/>
  <c r="Z26" i="27"/>
  <c r="AB26" i="27" s="1"/>
  <c r="Z13" i="27"/>
  <c r="AB13" i="27" s="1"/>
  <c r="AG13" i="27" s="1"/>
  <c r="AD23" i="27"/>
  <c r="AC23" i="27" s="1"/>
  <c r="AE25" i="27"/>
  <c r="AE17" i="27"/>
  <c r="AD17" i="27"/>
  <c r="AC17" i="27" s="1"/>
  <c r="AG22" i="27"/>
  <c r="AF22" i="27"/>
  <c r="Z14" i="27"/>
  <c r="AB14" i="27" s="1"/>
  <c r="X28" i="27"/>
  <c r="T28" i="27"/>
  <c r="AE21" i="27"/>
  <c r="AD21" i="27"/>
  <c r="AC21" i="27" s="1"/>
  <c r="AG15" i="27"/>
  <c r="AF15" i="27"/>
  <c r="AD27" i="27"/>
  <c r="AC27" i="27" s="1"/>
  <c r="AE27" i="27"/>
  <c r="AG26" i="27"/>
  <c r="AF26" i="27"/>
  <c r="AD19" i="27"/>
  <c r="AC19" i="27" s="1"/>
  <c r="AE19" i="27"/>
  <c r="AD18" i="27" l="1"/>
  <c r="AC18" i="27" s="1"/>
  <c r="AF20" i="27"/>
  <c r="AE20" i="27" s="1"/>
  <c r="AF16" i="27"/>
  <c r="AE16" i="27" s="1"/>
  <c r="AF13" i="27"/>
  <c r="AD13" i="27" s="1"/>
  <c r="AC13" i="27" s="1"/>
  <c r="AE22" i="27"/>
  <c r="AD22" i="27"/>
  <c r="AC22" i="27" s="1"/>
  <c r="AD15" i="27"/>
  <c r="AC15" i="27" s="1"/>
  <c r="AE15" i="27"/>
  <c r="AE26" i="27"/>
  <c r="AD26" i="27"/>
  <c r="AC26" i="27" s="1"/>
  <c r="AG14" i="27"/>
  <c r="AF14" i="27"/>
  <c r="AD20" i="27" l="1"/>
  <c r="AC20" i="27" s="1"/>
  <c r="AD16" i="27"/>
  <c r="AC16" i="27" s="1"/>
  <c r="AE13" i="27"/>
  <c r="AE14" i="27"/>
  <c r="AD14" i="27"/>
  <c r="AE28" i="27" l="1"/>
  <c r="AC14" i="27"/>
  <c r="AC28" i="27" s="1"/>
  <c r="AD28" i="27"/>
  <c r="F33" i="27" l="1"/>
  <c r="F34" i="27" s="1"/>
</calcChain>
</file>

<file path=xl/sharedStrings.xml><?xml version="1.0" encoding="utf-8"?>
<sst xmlns="http://schemas.openxmlformats.org/spreadsheetml/2006/main" count="421" uniqueCount="138">
  <si>
    <t>ผู้ช่วยศาสตราจารย์</t>
  </si>
  <si>
    <t>อาจารย์</t>
  </si>
  <si>
    <t>รองศาสตราจารย์</t>
  </si>
  <si>
    <t>ทั่วไป</t>
  </si>
  <si>
    <t>วิชาการ</t>
  </si>
  <si>
    <t>ปฏิบัติงาน</t>
  </si>
  <si>
    <t>ปฏิบัติการ</t>
  </si>
  <si>
    <t>ชำนาญงาน</t>
  </si>
  <si>
    <t>ชำนาญการ</t>
  </si>
  <si>
    <t>ระดับ</t>
  </si>
  <si>
    <t>ศาสตราจารย์</t>
  </si>
  <si>
    <t>Mid Point</t>
  </si>
  <si>
    <t>ฐานในการคำนวณ</t>
  </si>
  <si>
    <t>บน</t>
  </si>
  <si>
    <t>ล่าง</t>
  </si>
  <si>
    <t>เชี่ยวชาญพิเศษ</t>
  </si>
  <si>
    <t>เชี่ยวชาญ</t>
  </si>
  <si>
    <t>ชำนาญการพิเศษ</t>
  </si>
  <si>
    <t>ชำนาญงานพิเศษ</t>
  </si>
  <si>
    <t>เงินเดือน</t>
  </si>
  <si>
    <t>ฐานในการ</t>
  </si>
  <si>
    <t>จำนวนเงิน</t>
  </si>
  <si>
    <t>ชื่อ-สกุล</t>
  </si>
  <si>
    <t>ชื่อตำแหน่ง</t>
  </si>
  <si>
    <t>ระดับตำแหน่ง</t>
  </si>
  <si>
    <t>เดิม</t>
  </si>
  <si>
    <t>คำนวณ</t>
  </si>
  <si>
    <t>ที่ได้เลื่อน</t>
  </si>
  <si>
    <t>หลังเลื่อน</t>
  </si>
  <si>
    <t>(บาท)</t>
  </si>
  <si>
    <t>จริง</t>
  </si>
  <si>
    <t>ประเภท</t>
  </si>
  <si>
    <t>เงินเดือนขั้นสูง</t>
  </si>
  <si>
    <t>บริหาร</t>
  </si>
  <si>
    <t>วิชาชีพเฉพาะ / เชี่ยวชาญเฉพาะ</t>
  </si>
  <si>
    <t>ใช้คำนวณ</t>
  </si>
  <si>
    <t>ผู้อำนวยการสำนักงานอธิการบดีหรือเทียบเท่า</t>
  </si>
  <si>
    <t>ร้อยละที่ได้เลื่อน</t>
  </si>
  <si>
    <t>จำนวนเงินที่ได้เลื่อน</t>
  </si>
  <si>
    <t>เงินที่ใช้เลื่อน</t>
  </si>
  <si>
    <t>COLA</t>
  </si>
  <si>
    <t>ลำดับที่</t>
  </si>
  <si>
    <t>วงเงินคงเหลือ</t>
  </si>
  <si>
    <t>คิดเป็นร้อยละ</t>
  </si>
  <si>
    <t>การเลื่อนของ</t>
  </si>
  <si>
    <t>(1)</t>
  </si>
  <si>
    <t>(2)</t>
  </si>
  <si>
    <t>(3)</t>
  </si>
  <si>
    <t>(4)</t>
  </si>
  <si>
    <t>(5)</t>
  </si>
  <si>
    <t>(6)</t>
  </si>
  <si>
    <t>(7)</t>
  </si>
  <si>
    <t>(8)</t>
  </si>
  <si>
    <t>เลขประจำตัวประชาชน</t>
  </si>
  <si>
    <t>ระดับผลการประเมิน</t>
  </si>
  <si>
    <t>คะแนน ประเมิน</t>
  </si>
  <si>
    <t>หมายเหตุ</t>
  </si>
  <si>
    <t>ข้อมูลการลา</t>
  </si>
  <si>
    <t>ผู้บริหาร</t>
  </si>
  <si>
    <t>สถานะ</t>
  </si>
  <si>
    <t>วันบรรจุ</t>
  </si>
  <si>
    <t>งาน</t>
  </si>
  <si>
    <t>ภาค</t>
  </si>
  <si>
    <t>คณะ</t>
  </si>
  <si>
    <t>จำนวนเงินที่</t>
  </si>
  <si>
    <t>(วัน)</t>
  </si>
  <si>
    <t>ลาป่วย</t>
  </si>
  <si>
    <t>ลากิจ</t>
  </si>
  <si>
    <t>ขาด</t>
  </si>
  <si>
    <t>สาย</t>
  </si>
  <si>
    <t>(ปัดเศษเป็นสิบ)</t>
  </si>
  <si>
    <t xml:space="preserve">ส่วนที่ 1 </t>
  </si>
  <si>
    <t>ผู้อำนวยการกองหรือเทียบเท่า</t>
  </si>
  <si>
    <t>เลขที่</t>
  </si>
  <si>
    <t>ตำแหน่ง</t>
  </si>
  <si>
    <t>เงินตอบแทน</t>
  </si>
  <si>
    <t>พิเศษ</t>
  </si>
  <si>
    <t>ศาสตราจารย์ ได้รับเงินเดือนขั้นสูง</t>
  </si>
  <si>
    <t>ดีเด่น</t>
  </si>
  <si>
    <t>ดีมาก</t>
  </si>
  <si>
    <t>ดี</t>
  </si>
  <si>
    <t>ส่วนที่ 2</t>
  </si>
  <si>
    <t>(วงเงินที่ใช้เลื่อน Merit)</t>
  </si>
  <si>
    <t>Merit</t>
  </si>
  <si>
    <t xml:space="preserve">ส่วนที่ 3  </t>
  </si>
  <si>
    <t>(วงเงินที่ใช้เลื่อน Reward/Star)</t>
  </si>
  <si>
    <t>คะแนน</t>
  </si>
  <si>
    <t>เกรด</t>
  </si>
  <si>
    <t>พอใช้</t>
  </si>
  <si>
    <t>ร้อยละ</t>
  </si>
  <si>
    <t>ได้เลื่อนทั้ง 3 ส่วน</t>
  </si>
  <si>
    <t>Reward/Star</t>
  </si>
  <si>
    <t>ร้อยละที่</t>
  </si>
  <si>
    <t>ได้เลื่อน</t>
  </si>
  <si>
    <t>ตามวงเงิน</t>
  </si>
  <si>
    <t>(9)</t>
  </si>
  <si>
    <t>(10)</t>
  </si>
  <si>
    <t>(11)</t>
  </si>
  <si>
    <t xml:space="preserve"> = (2)+(5)+(6)</t>
  </si>
  <si>
    <t xml:space="preserve"> = ((7)x100)/(8)</t>
  </si>
  <si>
    <t xml:space="preserve"> = (1) + (7)</t>
  </si>
  <si>
    <t xml:space="preserve"> = (8) x (9)</t>
  </si>
  <si>
    <t>ต้องปรับปรุง</t>
  </si>
  <si>
    <t>-</t>
  </si>
  <si>
    <t>คะแนนผลสัมฤทธิ์ของงาน</t>
  </si>
  <si>
    <t>คะแนนพฤติกรรมการปฏิบัติงาน</t>
  </si>
  <si>
    <t>สรุปผลการประเมินเป็นภาพรวม</t>
  </si>
  <si>
    <t>การประเมินผลการปฏิบัติราชการ</t>
  </si>
  <si>
    <t xml:space="preserve"> (ส่วนที่ 1 + ส่วนที่ 2 + ส่วนที่ 3 = วงเงินเลื่อนร้อยละ 4)</t>
  </si>
  <si>
    <t>รวมวงเงินเลื่อนร้อยละ 4</t>
  </si>
  <si>
    <t>(วงเงินที่ใช้เลื่อน COLA ร้อยละ 2)</t>
  </si>
  <si>
    <t>รอบที่ 1 (1 ต.ค. 65 - 31 มี.ค .66)</t>
  </si>
  <si>
    <t>รอบที่ 2 (1 เม.ย. 66 - 30 ก.ย. 66)</t>
  </si>
  <si>
    <t>แบบสรุปการพิจารณาเลื่อนเงินเดือนพนักงานมหาวิทยาลัย (เงินงบประมาณแผ่นดิน) ณ วันที่ 1 ตุลาคม 2566</t>
  </si>
  <si>
    <t>เงินที่ได้เลื่อน ณ 1 ตุลาคม 2566</t>
  </si>
  <si>
    <t>ตั้งแต่วันที่ 1 ต.ค. 65- 30 ก.ย. 66</t>
  </si>
  <si>
    <t xml:space="preserve"> = (8) x 2%</t>
  </si>
  <si>
    <t xml:space="preserve"> = (8) x (4)</t>
  </si>
  <si>
    <t xml:space="preserve"> = (9)</t>
  </si>
  <si>
    <t>เงินเดือนรวม ณ 1 ก.ย. 66</t>
  </si>
  <si>
    <t>วงเงินสำหรับใช้เลื่อน ณ 1 ต.ค. 66</t>
  </si>
  <si>
    <r>
      <t xml:space="preserve"> </t>
    </r>
    <r>
      <rPr>
        <b/>
        <u/>
        <sz val="14"/>
        <rFont val="TH SarabunPSK"/>
        <family val="2"/>
      </rPr>
      <t>หัก</t>
    </r>
    <r>
      <rPr>
        <b/>
        <sz val="14"/>
        <rFont val="TH SarabunPSK"/>
        <family val="2"/>
      </rPr>
      <t xml:space="preserve"> เงินที่ใช้เลื่อน ณ 1 ต.ค. 66</t>
    </r>
  </si>
  <si>
    <t>(ใส่ข้อมูล ลำดับที่ 1)</t>
  </si>
  <si>
    <t>(ใส่ข้อมูล ลำดับที่ 2)</t>
  </si>
  <si>
    <t>(ใส่ข้อมูล ลำดับที่ 3)</t>
  </si>
  <si>
    <t>(ใส่ข้อมูล ลำดับที่ 4)</t>
  </si>
  <si>
    <t xml:space="preserve"> **คำแนะนำการใส่ข้อมูล**</t>
  </si>
  <si>
    <r>
      <t xml:space="preserve">1. กรุณาใส่ข้อมูลตามลำดับใน </t>
    </r>
    <r>
      <rPr>
        <b/>
        <sz val="14"/>
        <color indexed="17"/>
        <rFont val="TH SarabunPSK"/>
        <family val="2"/>
      </rPr>
      <t xml:space="preserve">ช่องสีเขียว </t>
    </r>
    <r>
      <rPr>
        <b/>
        <sz val="14"/>
        <color indexed="10"/>
        <rFont val="TH SarabunPSK"/>
        <family val="2"/>
      </rPr>
      <t>เท่านั้นนะคะ</t>
    </r>
  </si>
  <si>
    <t>2. ใส่ข้อมูล ลำดับที่ 1-2 ให้ครบทุกคนแล้วจะทราบวงเงินคงเหลือ</t>
  </si>
  <si>
    <t xml:space="preserve">    ที่ใช้เลื่อน Reward/Star ที่จะนำมาใส่ข้อมูลใน ลำดับที่ 3 ค่ะ</t>
  </si>
  <si>
    <t>3. อย่าลืมใส่ข้อมูลวันลาใน ลำดับที่ 4 ด้วยนะคะ</t>
  </si>
  <si>
    <r>
      <rPr>
        <b/>
        <u/>
        <sz val="18"/>
        <color indexed="10"/>
        <rFont val="TH SarabunPSK"/>
        <family val="2"/>
      </rPr>
      <t xml:space="preserve">หมายเหตุ </t>
    </r>
    <r>
      <rPr>
        <b/>
        <sz val="18"/>
        <color indexed="10"/>
        <rFont val="TH SarabunPSK"/>
        <family val="2"/>
      </rPr>
      <t xml:space="preserve"> กรุณาตรวจสอบข้อมูลให้เป็นไปตามระเบียบ/ข้อบังคับ และให้เป็นปัจจุบันอีกครั้ง </t>
    </r>
  </si>
  <si>
    <t xml:space="preserve"> - กรณีคะแนนประเมิน 2 รวมกันต่ำกว่า 60 ไม่มีสิทธิเลื่อนเงินเดือน COLA Merit Reward Star (ตามข้อบังคับ ข้อ 9 (1))</t>
  </si>
  <si>
    <t xml:space="preserve"> - กรณีลาป่วยและลากิจส่วนตัวรวมกันเกิน 45 วันทำการ ไม่มีสิทธิเลื่อนเงินเดือน COLA Merit Reward Star (ตามข้อบังคับ ข้อ 9 (9)) </t>
  </si>
  <si>
    <t>ไม่เกินร้อยละ 8</t>
  </si>
  <si>
    <t>มหาวิทยาลัยนเรศวร</t>
  </si>
  <si>
    <t>หัก ไว้ส่วนกลาง</t>
  </si>
  <si>
    <r>
      <rPr>
        <b/>
        <u/>
        <sz val="14"/>
        <color rgb="FFFF0000"/>
        <rFont val="TH SarabunPSK"/>
        <family val="2"/>
      </rPr>
      <t xml:space="preserve">หัก </t>
    </r>
    <r>
      <rPr>
        <b/>
        <sz val="14"/>
        <color rgb="FFFF0000"/>
        <rFont val="TH SarabunPSK"/>
        <family val="2"/>
      </rPr>
      <t>วงเงินกรณีลาศึกษา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</si>
</sst>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1070000]d/mm/yyyy;@"/>
    <numFmt numFmtId="166" formatCode="[$-107041E]d\ mmm\ 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1"/>
      <color indexed="8"/>
      <name val="Tahoma"/>
      <family val="2"/>
      <charset val="22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0"/>
      <color indexed="8"/>
      <name val="Tahoma"/>
      <family val="2"/>
    </font>
    <font>
      <b/>
      <u/>
      <sz val="14"/>
      <name val="TH SarabunPS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indexed="17"/>
      <name val="TH SarabunPSK"/>
      <family val="2"/>
    </font>
    <font>
      <b/>
      <sz val="14"/>
      <color indexed="10"/>
      <name val="TH SarabunPSK"/>
      <family val="2"/>
    </font>
    <font>
      <b/>
      <sz val="18"/>
      <color indexed="10"/>
      <name val="TH SarabunPSK"/>
      <family val="2"/>
    </font>
    <font>
      <b/>
      <u/>
      <sz val="18"/>
      <color indexed="10"/>
      <name val="TH SarabunPSK"/>
      <family val="2"/>
    </font>
    <font>
      <sz val="18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u/>
      <sz val="14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5" fillId="0" borderId="0" applyFont="0" applyFill="0" applyBorder="0" applyAlignment="0" applyProtection="0"/>
    <xf numFmtId="0" fontId="1" fillId="0" borderId="0"/>
    <xf numFmtId="0" fontId="16" fillId="0" borderId="0"/>
    <xf numFmtId="0" fontId="9" fillId="0" borderId="0"/>
    <xf numFmtId="0" fontId="9" fillId="0" borderId="0"/>
    <xf numFmtId="43" fontId="6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" fillId="0" borderId="0"/>
    <xf numFmtId="0" fontId="12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13" fillId="0" borderId="0"/>
  </cellStyleXfs>
  <cellXfs count="261">
    <xf numFmtId="0" fontId="0" fillId="0" borderId="0" xfId="0"/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0" fillId="0" borderId="0" xfId="0" applyNumberFormat="1"/>
    <xf numFmtId="3" fontId="8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shrinkToFit="1"/>
    </xf>
    <xf numFmtId="4" fontId="10" fillId="0" borderId="5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164" fontId="10" fillId="0" borderId="6" xfId="1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4" fontId="10" fillId="0" borderId="8" xfId="1" applyNumberFormat="1" applyFont="1" applyFill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1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7" fontId="10" fillId="0" borderId="5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1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/>
    </xf>
    <xf numFmtId="4" fontId="10" fillId="0" borderId="0" xfId="0" applyNumberFormat="1" applyFont="1" applyAlignment="1">
      <alignment vertical="center"/>
    </xf>
    <xf numFmtId="4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shrinkToFit="1"/>
    </xf>
    <xf numFmtId="3" fontId="10" fillId="0" borderId="2" xfId="1" applyNumberFormat="1" applyFont="1" applyFill="1" applyBorder="1" applyAlignment="1">
      <alignment horizontal="center" vertical="center"/>
    </xf>
    <xf numFmtId="164" fontId="10" fillId="0" borderId="8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 shrinkToFit="1"/>
    </xf>
    <xf numFmtId="164" fontId="11" fillId="0" borderId="7" xfId="1" applyNumberFormat="1" applyFont="1" applyFill="1" applyBorder="1" applyAlignment="1">
      <alignment horizontal="center" shrinkToFit="1"/>
    </xf>
    <xf numFmtId="0" fontId="10" fillId="0" borderId="3" xfId="0" applyFont="1" applyBorder="1" applyAlignment="1">
      <alignment horizontal="right"/>
    </xf>
    <xf numFmtId="0" fontId="10" fillId="0" borderId="2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0" xfId="0" applyFont="1"/>
    <xf numFmtId="4" fontId="11" fillId="0" borderId="4" xfId="4" applyNumberFormat="1" applyFont="1" applyBorder="1" applyAlignment="1">
      <alignment horizontal="right"/>
    </xf>
    <xf numFmtId="4" fontId="11" fillId="0" borderId="7" xfId="4" applyNumberFormat="1" applyFont="1" applyBorder="1" applyAlignment="1">
      <alignment horizontal="center"/>
    </xf>
    <xf numFmtId="4" fontId="11" fillId="0" borderId="13" xfId="4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3" applyFont="1"/>
    <xf numFmtId="164" fontId="7" fillId="0" borderId="0" xfId="1" applyNumberFormat="1" applyFont="1" applyFill="1" applyAlignment="1"/>
    <xf numFmtId="3" fontId="7" fillId="0" borderId="0" xfId="3" applyNumberFormat="1" applyFont="1"/>
    <xf numFmtId="0" fontId="10" fillId="0" borderId="0" xfId="3" applyFont="1"/>
    <xf numFmtId="4" fontId="10" fillId="0" borderId="0" xfId="0" applyNumberFormat="1" applyFont="1"/>
    <xf numFmtId="4" fontId="10" fillId="0" borderId="4" xfId="0" applyNumberFormat="1" applyFont="1" applyBorder="1" applyAlignment="1">
      <alignment horizontal="center"/>
    </xf>
    <xf numFmtId="166" fontId="10" fillId="0" borderId="14" xfId="15" applyNumberFormat="1" applyFont="1" applyBorder="1" applyAlignment="1">
      <alignment horizontal="center"/>
    </xf>
    <xf numFmtId="0" fontId="10" fillId="0" borderId="15" xfId="15" applyFont="1" applyBorder="1" applyAlignment="1">
      <alignment horizontal="center"/>
    </xf>
    <xf numFmtId="166" fontId="10" fillId="0" borderId="15" xfId="15" applyNumberFormat="1" applyFont="1" applyBorder="1" applyAlignment="1">
      <alignment horizontal="center"/>
    </xf>
    <xf numFmtId="0" fontId="10" fillId="0" borderId="16" xfId="15" applyFont="1" applyBorder="1" applyAlignment="1">
      <alignment horizontal="center"/>
    </xf>
    <xf numFmtId="166" fontId="10" fillId="0" borderId="17" xfId="15" applyNumberFormat="1" applyFont="1" applyBorder="1" applyAlignment="1">
      <alignment horizontal="center"/>
    </xf>
    <xf numFmtId="0" fontId="10" fillId="0" borderId="18" xfId="15" applyFont="1" applyBorder="1" applyAlignment="1">
      <alignment horizontal="center"/>
    </xf>
    <xf numFmtId="166" fontId="10" fillId="0" borderId="18" xfId="15" applyNumberFormat="1" applyFont="1" applyBorder="1" applyAlignment="1">
      <alignment horizontal="center"/>
    </xf>
    <xf numFmtId="0" fontId="10" fillId="0" borderId="19" xfId="15" applyFont="1" applyBorder="1" applyAlignment="1">
      <alignment horizontal="center"/>
    </xf>
    <xf numFmtId="4" fontId="11" fillId="0" borderId="4" xfId="4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4" fontId="11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164" fontId="11" fillId="0" borderId="20" xfId="1" applyNumberFormat="1" applyFont="1" applyFill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4" fontId="11" fillId="0" borderId="0" xfId="1" applyNumberFormat="1" applyFont="1" applyFill="1" applyAlignment="1">
      <alignment horizontal="center"/>
    </xf>
    <xf numFmtId="2" fontId="7" fillId="0" borderId="0" xfId="1" applyNumberFormat="1" applyFont="1" applyFill="1" applyAlignment="1"/>
    <xf numFmtId="2" fontId="10" fillId="0" borderId="2" xfId="1" applyNumberFormat="1" applyFont="1" applyFill="1" applyBorder="1" applyAlignment="1">
      <alignment horizontal="center" vertical="center"/>
    </xf>
    <xf numFmtId="2" fontId="10" fillId="0" borderId="6" xfId="1" applyNumberFormat="1" applyFont="1" applyFill="1" applyBorder="1" applyAlignment="1">
      <alignment horizontal="center"/>
    </xf>
    <xf numFmtId="2" fontId="10" fillId="0" borderId="4" xfId="1" applyNumberFormat="1" applyFont="1" applyFill="1" applyBorder="1" applyAlignment="1">
      <alignment horizontal="center" vertical="center"/>
    </xf>
    <xf numFmtId="2" fontId="10" fillId="0" borderId="4" xfId="1" applyNumberFormat="1" applyFont="1" applyFill="1" applyBorder="1" applyAlignment="1">
      <alignment horizontal="center"/>
    </xf>
    <xf numFmtId="2" fontId="11" fillId="0" borderId="0" xfId="1" applyNumberFormat="1" applyFont="1" applyFill="1" applyAlignment="1">
      <alignment horizontal="center"/>
    </xf>
    <xf numFmtId="164" fontId="10" fillId="0" borderId="12" xfId="1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164" fontId="10" fillId="0" borderId="12" xfId="1" applyNumberFormat="1" applyFont="1" applyFill="1" applyBorder="1" applyAlignment="1">
      <alignment horizontal="center" shrinkToFit="1"/>
    </xf>
    <xf numFmtId="2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shrinkToFit="1"/>
    </xf>
    <xf numFmtId="4" fontId="11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 vertical="center"/>
    </xf>
    <xf numFmtId="17" fontId="10" fillId="0" borderId="2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43" fontId="11" fillId="0" borderId="7" xfId="1" applyFont="1" applyFill="1" applyBorder="1" applyAlignment="1">
      <alignment horizontal="right"/>
    </xf>
    <xf numFmtId="164" fontId="10" fillId="0" borderId="0" xfId="1" applyNumberFormat="1" applyFont="1" applyFill="1" applyAlignment="1"/>
    <xf numFmtId="3" fontId="10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shrinkToFit="1"/>
    </xf>
    <xf numFmtId="0" fontId="11" fillId="0" borderId="8" xfId="0" applyFont="1" applyBorder="1" applyAlignment="1">
      <alignment shrinkToFit="1"/>
    </xf>
    <xf numFmtId="3" fontId="10" fillId="0" borderId="2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64" fontId="11" fillId="0" borderId="23" xfId="1" applyNumberFormat="1" applyFont="1" applyFill="1" applyBorder="1" applyAlignment="1">
      <alignment horizontal="right"/>
    </xf>
    <xf numFmtId="0" fontId="11" fillId="0" borderId="2" xfId="5" applyFont="1" applyBorder="1"/>
    <xf numFmtId="0" fontId="11" fillId="0" borderId="1" xfId="5" applyFont="1" applyBorder="1" applyAlignment="1">
      <alignment horizontal="center"/>
    </xf>
    <xf numFmtId="0" fontId="11" fillId="0" borderId="1" xfId="5" applyFont="1" applyBorder="1"/>
    <xf numFmtId="43" fontId="10" fillId="0" borderId="20" xfId="1" applyFont="1" applyFill="1" applyBorder="1" applyAlignment="1">
      <alignment horizontal="center"/>
    </xf>
    <xf numFmtId="43" fontId="10" fillId="0" borderId="6" xfId="1" applyFont="1" applyFill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165" fontId="11" fillId="0" borderId="1" xfId="0" applyNumberFormat="1" applyFont="1" applyBorder="1"/>
    <xf numFmtId="4" fontId="10" fillId="0" borderId="0" xfId="0" applyNumberFormat="1" applyFont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4" fontId="11" fillId="0" borderId="10" xfId="4" applyNumberFormat="1" applyFont="1" applyBorder="1" applyAlignment="1">
      <alignment horizontal="right"/>
    </xf>
    <xf numFmtId="4" fontId="11" fillId="0" borderId="7" xfId="4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39" fontId="11" fillId="0" borderId="7" xfId="1" applyNumberFormat="1" applyFont="1" applyFill="1" applyBorder="1" applyAlignment="1">
      <alignment horizontal="right"/>
    </xf>
    <xf numFmtId="2" fontId="11" fillId="0" borderId="7" xfId="0" applyNumberFormat="1" applyFont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/>
    <xf numFmtId="0" fontId="11" fillId="0" borderId="7" xfId="4" applyFont="1" applyBorder="1" applyAlignment="1">
      <alignment shrinkToFit="1"/>
    </xf>
    <xf numFmtId="164" fontId="11" fillId="0" borderId="7" xfId="1" applyNumberFormat="1" applyFont="1" applyFill="1" applyBorder="1" applyAlignment="1">
      <alignment horizontal="right"/>
    </xf>
    <xf numFmtId="0" fontId="11" fillId="0" borderId="1" xfId="4" applyFont="1" applyBorder="1"/>
    <xf numFmtId="165" fontId="11" fillId="0" borderId="1" xfId="4" applyNumberFormat="1" applyFont="1" applyBorder="1" applyAlignment="1">
      <alignment horizontal="right"/>
    </xf>
    <xf numFmtId="0" fontId="11" fillId="0" borderId="0" xfId="0" applyFont="1" applyAlignment="1">
      <alignment horizontal="center" shrinkToFit="1"/>
    </xf>
    <xf numFmtId="0" fontId="11" fillId="0" borderId="23" xfId="0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shrinkToFit="1"/>
    </xf>
    <xf numFmtId="4" fontId="10" fillId="0" borderId="2" xfId="0" applyNumberFormat="1" applyFont="1" applyBorder="1" applyAlignment="1">
      <alignment horizontal="center"/>
    </xf>
    <xf numFmtId="0" fontId="10" fillId="0" borderId="0" xfId="3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10" applyFont="1" applyAlignment="1">
      <alignment horizontal="left"/>
    </xf>
    <xf numFmtId="0" fontId="10" fillId="0" borderId="12" xfId="10" applyFont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3" fontId="10" fillId="0" borderId="10" xfId="0" applyNumberFormat="1" applyFont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/>
    </xf>
    <xf numFmtId="0" fontId="11" fillId="0" borderId="23" xfId="4" applyFont="1" applyBorder="1" applyAlignment="1">
      <alignment horizontal="center"/>
    </xf>
    <xf numFmtId="0" fontId="14" fillId="0" borderId="23" xfId="5" applyFont="1" applyBorder="1"/>
    <xf numFmtId="0" fontId="11" fillId="0" borderId="23" xfId="5" applyFont="1" applyBorder="1" applyAlignment="1">
      <alignment horizontal="center"/>
    </xf>
    <xf numFmtId="0" fontId="11" fillId="0" borderId="23" xfId="5" applyFont="1" applyBorder="1" applyAlignment="1">
      <alignment shrinkToFit="1"/>
    </xf>
    <xf numFmtId="0" fontId="11" fillId="0" borderId="23" xfId="5" applyFont="1" applyBorder="1"/>
    <xf numFmtId="0" fontId="11" fillId="0" borderId="7" xfId="4" applyFont="1" applyBorder="1" applyAlignment="1">
      <alignment horizontal="center"/>
    </xf>
    <xf numFmtId="0" fontId="11" fillId="0" borderId="7" xfId="4" applyFont="1" applyBorder="1" applyAlignment="1">
      <alignment horizontal="center" shrinkToFit="1"/>
    </xf>
    <xf numFmtId="0" fontId="11" fillId="0" borderId="23" xfId="0" applyFont="1" applyBorder="1"/>
    <xf numFmtId="0" fontId="11" fillId="0" borderId="4" xfId="0" applyFont="1" applyBorder="1"/>
    <xf numFmtId="0" fontId="18" fillId="2" borderId="9" xfId="0" applyFont="1" applyFill="1" applyBorder="1" applyAlignment="1">
      <alignment horizontal="center"/>
    </xf>
    <xf numFmtId="0" fontId="18" fillId="2" borderId="0" xfId="3" applyFont="1" applyFill="1"/>
    <xf numFmtId="0" fontId="10" fillId="2" borderId="0" xfId="3" applyFont="1" applyFill="1" applyAlignment="1">
      <alignment horizontal="center"/>
    </xf>
    <xf numFmtId="0" fontId="10" fillId="2" borderId="0" xfId="3" applyFont="1" applyFill="1" applyAlignment="1">
      <alignment shrinkToFit="1"/>
    </xf>
    <xf numFmtId="0" fontId="10" fillId="2" borderId="0" xfId="3" applyFont="1" applyFill="1"/>
    <xf numFmtId="0" fontId="1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11" fillId="2" borderId="0" xfId="4" applyNumberFormat="1" applyFont="1" applyFill="1" applyAlignment="1">
      <alignment horizontal="center"/>
    </xf>
    <xf numFmtId="0" fontId="10" fillId="2" borderId="0" xfId="0" applyFont="1" applyFill="1"/>
    <xf numFmtId="0" fontId="18" fillId="2" borderId="0" xfId="1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shrinkToFit="1"/>
    </xf>
    <xf numFmtId="0" fontId="10" fillId="2" borderId="0" xfId="0" applyFont="1" applyFill="1" applyAlignment="1">
      <alignment horizontal="left" shrinkToFit="1"/>
    </xf>
    <xf numFmtId="0" fontId="10" fillId="2" borderId="0" xfId="0" applyFont="1" applyFill="1" applyAlignment="1">
      <alignment horizontal="left"/>
    </xf>
    <xf numFmtId="0" fontId="18" fillId="2" borderId="12" xfId="10" applyFont="1" applyFill="1" applyBorder="1" applyAlignment="1">
      <alignment horizontal="left"/>
    </xf>
    <xf numFmtId="0" fontId="10" fillId="2" borderId="12" xfId="0" applyFont="1" applyFill="1" applyBorder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4" applyFont="1"/>
    <xf numFmtId="4" fontId="10" fillId="3" borderId="6" xfId="0" applyNumberFormat="1" applyFont="1" applyFill="1" applyBorder="1" applyAlignment="1">
      <alignment horizontal="center" vertical="center" wrapText="1"/>
    </xf>
    <xf numFmtId="43" fontId="10" fillId="4" borderId="20" xfId="1" applyFont="1" applyFill="1" applyBorder="1" applyAlignment="1">
      <alignment horizontal="center"/>
    </xf>
    <xf numFmtId="0" fontId="11" fillId="0" borderId="0" xfId="5" applyFont="1"/>
    <xf numFmtId="0" fontId="11" fillId="0" borderId="0" xfId="4" applyFont="1"/>
    <xf numFmtId="2" fontId="11" fillId="5" borderId="7" xfId="0" applyNumberFormat="1" applyFont="1" applyFill="1" applyBorder="1" applyAlignment="1">
      <alignment horizontal="center" shrinkToFit="1"/>
    </xf>
    <xf numFmtId="4" fontId="10" fillId="5" borderId="2" xfId="0" applyNumberFormat="1" applyFont="1" applyFill="1" applyBorder="1" applyAlignment="1">
      <alignment horizontal="center" vertical="center"/>
    </xf>
    <xf numFmtId="4" fontId="10" fillId="5" borderId="4" xfId="0" applyNumberFormat="1" applyFont="1" applyFill="1" applyBorder="1" applyAlignment="1">
      <alignment horizontal="center" vertical="center"/>
    </xf>
    <xf numFmtId="4" fontId="10" fillId="5" borderId="4" xfId="0" applyNumberFormat="1" applyFont="1" applyFill="1" applyBorder="1" applyAlignment="1">
      <alignment horizontal="center"/>
    </xf>
    <xf numFmtId="4" fontId="10" fillId="5" borderId="6" xfId="0" applyNumberFormat="1" applyFont="1" applyFill="1" applyBorder="1" applyAlignment="1">
      <alignment horizontal="center"/>
    </xf>
    <xf numFmtId="4" fontId="11" fillId="5" borderId="7" xfId="4" applyNumberFormat="1" applyFont="1" applyFill="1" applyBorder="1" applyAlignment="1">
      <alignment horizontal="center"/>
    </xf>
    <xf numFmtId="49" fontId="10" fillId="5" borderId="4" xfId="0" applyNumberFormat="1" applyFont="1" applyFill="1" applyBorder="1" applyAlignment="1">
      <alignment horizontal="center"/>
    </xf>
    <xf numFmtId="49" fontId="10" fillId="5" borderId="6" xfId="0" applyNumberFormat="1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4" fontId="11" fillId="0" borderId="13" xfId="4" applyNumberFormat="1" applyFont="1" applyFill="1" applyBorder="1" applyAlignment="1">
      <alignment horizontal="center"/>
    </xf>
    <xf numFmtId="4" fontId="10" fillId="0" borderId="7" xfId="4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7" fillId="0" borderId="0" xfId="3" applyFont="1" applyAlignment="1">
      <alignment horizontal="center"/>
    </xf>
    <xf numFmtId="3" fontId="10" fillId="5" borderId="4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10" fillId="5" borderId="11" xfId="0" applyNumberFormat="1" applyFont="1" applyFill="1" applyBorder="1" applyAlignment="1">
      <alignment horizontal="center"/>
    </xf>
    <xf numFmtId="49" fontId="10" fillId="5" borderId="12" xfId="0" applyNumberFormat="1" applyFont="1" applyFill="1" applyBorder="1" applyAlignment="1">
      <alignment horizontal="center"/>
    </xf>
    <xf numFmtId="49" fontId="10" fillId="5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9" fontId="10" fillId="5" borderId="9" xfId="0" applyNumberFormat="1" applyFont="1" applyFill="1" applyBorder="1" applyAlignment="1">
      <alignment horizontal="center"/>
    </xf>
    <xf numFmtId="49" fontId="10" fillId="5" borderId="8" xfId="0" applyNumberFormat="1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right"/>
    </xf>
    <xf numFmtId="43" fontId="18" fillId="0" borderId="4" xfId="1" applyFont="1" applyFill="1" applyBorder="1" applyAlignment="1">
      <alignment horizontal="center"/>
    </xf>
    <xf numFmtId="0" fontId="26" fillId="0" borderId="0" xfId="0" applyFont="1" applyAlignment="1">
      <alignment horizontal="right"/>
    </xf>
  </cellXfs>
  <cellStyles count="16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_Sheet1" xfId="4" xr:uid="{00000000-0005-0000-0000-000004000000}"/>
    <cellStyle name="Normal_Sheet2" xfId="5" xr:uid="{00000000-0005-0000-0000-000005000000}"/>
    <cellStyle name="เครื่องหมายจุลภาค 2" xfId="6" xr:uid="{00000000-0005-0000-0000-000006000000}"/>
    <cellStyle name="เครื่องหมายจุลภาค 2 2" xfId="7" xr:uid="{00000000-0005-0000-0000-000007000000}"/>
    <cellStyle name="เครื่องหมายจุลภาค 3" xfId="8" xr:uid="{00000000-0005-0000-0000-000008000000}"/>
    <cellStyle name="ปกติ 2" xfId="9" xr:uid="{00000000-0005-0000-0000-000009000000}"/>
    <cellStyle name="ปกติ 2 2" xfId="10" xr:uid="{00000000-0005-0000-0000-00000A000000}"/>
    <cellStyle name="ปกติ 3" xfId="11" xr:uid="{00000000-0005-0000-0000-00000B000000}"/>
    <cellStyle name="ปกติ 4" xfId="12" xr:uid="{00000000-0005-0000-0000-00000C000000}"/>
    <cellStyle name="ปกติ 5" xfId="13" xr:uid="{00000000-0005-0000-0000-00000D000000}"/>
    <cellStyle name="ปกติ 6" xfId="14" xr:uid="{00000000-0005-0000-0000-00000E000000}"/>
    <cellStyle name="ปกติ_Sheet1" xfId="15" xr:uid="{00000000-0005-0000-0000-00000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265642</xdr:colOff>
      <xdr:row>35</xdr:row>
      <xdr:rowOff>103717</xdr:rowOff>
    </xdr:from>
    <xdr:to>
      <xdr:col>14</xdr:col>
      <xdr:colOff>543330</xdr:colOff>
      <xdr:row>36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1DFBF4-B7A4-4F37-8529-6AABB00BC62F}"/>
            </a:ext>
          </a:extLst>
        </xdr:cNvPr>
        <xdr:cNvSpPr txBox="1"/>
      </xdr:nvSpPr>
      <xdr:spPr>
        <a:xfrm>
          <a:off x="8426662" y="9430597"/>
          <a:ext cx="1992188" cy="227753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0"/>
            <a:t>นำไปใช้เลื่อน </a:t>
          </a:r>
          <a:r>
            <a:rPr lang="en-US" sz="1100" b="0"/>
            <a:t>Reward/Star</a:t>
          </a:r>
        </a:p>
      </xdr:txBody>
    </xdr:sp>
    <xdr:clientData/>
  </xdr:twoCellAnchor>
  <xdr:twoCellAnchor>
    <xdr:from>
      <xdr:col>5</xdr:col>
      <xdr:colOff>491490</xdr:colOff>
      <xdr:row>34</xdr:row>
      <xdr:rowOff>7620</xdr:rowOff>
    </xdr:from>
    <xdr:to>
      <xdr:col>5</xdr:col>
      <xdr:colOff>492231</xdr:colOff>
      <xdr:row>34</xdr:row>
      <xdr:rowOff>270933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17AEDE5-6560-4391-9DD5-C60A89419E19}"/>
            </a:ext>
          </a:extLst>
        </xdr:cNvPr>
        <xdr:cNvCxnSpPr/>
      </xdr:nvCxnSpPr>
      <xdr:spPr>
        <a:xfrm>
          <a:off x="4644390" y="9060180"/>
          <a:ext cx="741" cy="26331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484506</xdr:colOff>
      <xdr:row>34</xdr:row>
      <xdr:rowOff>270933</xdr:rowOff>
    </xdr:from>
    <xdr:to>
      <xdr:col>21</xdr:col>
      <xdr:colOff>857250</xdr:colOff>
      <xdr:row>35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AB58D81-72AA-4A11-8FF4-0E60D6071AD3}"/>
            </a:ext>
          </a:extLst>
        </xdr:cNvPr>
        <xdr:cNvCxnSpPr/>
      </xdr:nvCxnSpPr>
      <xdr:spPr>
        <a:xfrm>
          <a:off x="4637406" y="9323493"/>
          <a:ext cx="10012044" cy="338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868680</xdr:colOff>
      <xdr:row>28</xdr:row>
      <xdr:rowOff>45720</xdr:rowOff>
    </xdr:from>
    <xdr:to>
      <xdr:col>21</xdr:col>
      <xdr:colOff>878205</xdr:colOff>
      <xdr:row>35</xdr:row>
      <xdr:rowOff>9525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A8BACBE-2455-4A82-A3B6-4FA16D08CCE9}"/>
            </a:ext>
          </a:extLst>
        </xdr:cNvPr>
        <xdr:cNvCxnSpPr/>
      </xdr:nvCxnSpPr>
      <xdr:spPr>
        <a:xfrm flipV="1">
          <a:off x="14660880" y="7726680"/>
          <a:ext cx="9525" cy="160972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C5" sqref="C5"/>
    </sheetView>
  </sheetViews>
  <sheetFormatPr defaultRowHeight="14.4"/>
  <cols>
    <col min="1" max="1" width="14" customWidth="1"/>
    <col min="2" max="2" width="36.88671875" customWidth="1"/>
    <col min="3" max="6" width="20.44140625" customWidth="1"/>
    <col min="7" max="7" width="9.88671875" style="4" bestFit="1" customWidth="1"/>
  </cols>
  <sheetData>
    <row r="1" spans="1:7" ht="24.6">
      <c r="A1" s="213" t="s">
        <v>31</v>
      </c>
      <c r="B1" s="213" t="s">
        <v>9</v>
      </c>
      <c r="C1" s="214" t="s">
        <v>32</v>
      </c>
      <c r="D1" s="214" t="s">
        <v>12</v>
      </c>
      <c r="E1" s="214"/>
      <c r="F1" s="214" t="s">
        <v>11</v>
      </c>
      <c r="G1" s="212" t="s">
        <v>35</v>
      </c>
    </row>
    <row r="2" spans="1:7" ht="24.6">
      <c r="A2" s="213"/>
      <c r="B2" s="213"/>
      <c r="C2" s="214"/>
      <c r="D2" s="1" t="s">
        <v>13</v>
      </c>
      <c r="E2" s="1" t="s">
        <v>14</v>
      </c>
      <c r="F2" s="214"/>
      <c r="G2" s="212"/>
    </row>
    <row r="3" spans="1:7" ht="24.6">
      <c r="A3" s="206" t="s">
        <v>4</v>
      </c>
      <c r="B3" s="7" t="s">
        <v>77</v>
      </c>
      <c r="C3" s="2">
        <v>118680</v>
      </c>
      <c r="D3" s="2">
        <v>107630</v>
      </c>
      <c r="E3" s="2">
        <v>90700</v>
      </c>
      <c r="F3" s="2">
        <v>96580</v>
      </c>
      <c r="G3" s="2">
        <v>96580</v>
      </c>
    </row>
    <row r="4" spans="1:7" ht="24.6">
      <c r="A4" s="207"/>
      <c r="B4" s="7" t="s">
        <v>10</v>
      </c>
      <c r="C4" s="2">
        <v>118680</v>
      </c>
      <c r="D4" s="2">
        <v>104770</v>
      </c>
      <c r="E4" s="2">
        <v>90700</v>
      </c>
      <c r="F4" s="2">
        <v>96580</v>
      </c>
      <c r="G4" s="2">
        <v>96580</v>
      </c>
    </row>
    <row r="5" spans="1:7" ht="24.6">
      <c r="A5" s="207"/>
      <c r="B5" s="7" t="s">
        <v>2</v>
      </c>
      <c r="C5" s="2">
        <v>114860</v>
      </c>
      <c r="D5" s="3">
        <v>88920</v>
      </c>
      <c r="E5" s="3">
        <v>75780</v>
      </c>
      <c r="F5" s="3">
        <v>69090</v>
      </c>
      <c r="G5" s="3">
        <v>69090</v>
      </c>
    </row>
    <row r="6" spans="1:7" ht="24.6">
      <c r="A6" s="207"/>
      <c r="B6" s="7" t="s">
        <v>0</v>
      </c>
      <c r="C6" s="2">
        <v>108740</v>
      </c>
      <c r="D6" s="3">
        <v>74290</v>
      </c>
      <c r="E6" s="3">
        <v>55000</v>
      </c>
      <c r="F6" s="3">
        <v>56605</v>
      </c>
      <c r="G6" s="3">
        <v>56610</v>
      </c>
    </row>
    <row r="7" spans="1:7" ht="24.6">
      <c r="A7" s="208"/>
      <c r="B7" s="7" t="s">
        <v>1</v>
      </c>
      <c r="C7" s="2">
        <v>91960</v>
      </c>
      <c r="D7" s="2">
        <v>53920</v>
      </c>
      <c r="E7" s="2">
        <v>27000</v>
      </c>
      <c r="F7" s="2">
        <v>40460</v>
      </c>
      <c r="G7" s="3">
        <v>40460</v>
      </c>
    </row>
    <row r="8" spans="1:7" ht="24.6">
      <c r="A8" s="206" t="s">
        <v>33</v>
      </c>
      <c r="B8" s="8" t="s">
        <v>36</v>
      </c>
      <c r="C8" s="2">
        <v>101340</v>
      </c>
      <c r="D8" s="5">
        <v>81110</v>
      </c>
      <c r="E8" s="5">
        <v>67500</v>
      </c>
      <c r="F8" s="5">
        <v>66270</v>
      </c>
      <c r="G8" s="6">
        <v>66270</v>
      </c>
    </row>
    <row r="9" spans="1:7" ht="24.6">
      <c r="A9" s="208"/>
      <c r="B9" s="7" t="s">
        <v>72</v>
      </c>
      <c r="C9" s="5">
        <v>95940</v>
      </c>
      <c r="D9" s="2">
        <v>66170</v>
      </c>
      <c r="E9" s="2">
        <v>49100</v>
      </c>
      <c r="F9" s="2">
        <v>51195</v>
      </c>
      <c r="G9" s="3">
        <v>51200</v>
      </c>
    </row>
    <row r="10" spans="1:7" ht="24" customHeight="1">
      <c r="A10" s="209" t="s">
        <v>34</v>
      </c>
      <c r="B10" s="7" t="s">
        <v>15</v>
      </c>
      <c r="C10" s="2">
        <v>118680</v>
      </c>
      <c r="D10" s="2">
        <v>87250</v>
      </c>
      <c r="E10" s="2">
        <v>81360</v>
      </c>
      <c r="F10" s="2">
        <v>73155</v>
      </c>
      <c r="G10" s="3">
        <v>73160</v>
      </c>
    </row>
    <row r="11" spans="1:7" ht="24.6">
      <c r="A11" s="210"/>
      <c r="B11" s="7" t="s">
        <v>16</v>
      </c>
      <c r="C11" s="2">
        <v>101340</v>
      </c>
      <c r="D11" s="2">
        <v>79760</v>
      </c>
      <c r="E11" s="2">
        <v>68520</v>
      </c>
      <c r="F11" s="2">
        <v>65370</v>
      </c>
      <c r="G11" s="3">
        <v>65370</v>
      </c>
    </row>
    <row r="12" spans="1:7" ht="24.6">
      <c r="A12" s="210"/>
      <c r="B12" s="7" t="s">
        <v>17</v>
      </c>
      <c r="C12" s="2">
        <v>94140</v>
      </c>
      <c r="D12" s="2">
        <v>67170</v>
      </c>
      <c r="E12" s="2">
        <v>49090</v>
      </c>
      <c r="F12" s="2">
        <v>54705</v>
      </c>
      <c r="G12" s="3">
        <v>54710</v>
      </c>
    </row>
    <row r="13" spans="1:7" ht="24.6">
      <c r="A13" s="210"/>
      <c r="B13" s="7" t="s">
        <v>8</v>
      </c>
      <c r="C13" s="2">
        <v>79620</v>
      </c>
      <c r="D13" s="2">
        <v>48120</v>
      </c>
      <c r="E13" s="2">
        <v>31080</v>
      </c>
      <c r="F13" s="2">
        <v>36775</v>
      </c>
      <c r="G13" s="3">
        <v>36780</v>
      </c>
    </row>
    <row r="14" spans="1:7" ht="24.6">
      <c r="A14" s="211"/>
      <c r="B14" s="7" t="s">
        <v>6</v>
      </c>
      <c r="C14" s="2">
        <v>59450</v>
      </c>
      <c r="D14" s="2">
        <v>30470</v>
      </c>
      <c r="E14" s="2">
        <v>18040</v>
      </c>
      <c r="F14" s="2">
        <v>24250</v>
      </c>
      <c r="G14" s="3">
        <v>24250</v>
      </c>
    </row>
    <row r="15" spans="1:7" ht="24.6">
      <c r="A15" s="206" t="s">
        <v>3</v>
      </c>
      <c r="B15" s="7" t="s">
        <v>18</v>
      </c>
      <c r="C15" s="2">
        <v>101340</v>
      </c>
      <c r="D15" s="2">
        <v>62850</v>
      </c>
      <c r="E15" s="2">
        <v>43690</v>
      </c>
      <c r="F15" s="2">
        <v>48935</v>
      </c>
      <c r="G15" s="3">
        <v>48940</v>
      </c>
    </row>
    <row r="16" spans="1:7" ht="24.6">
      <c r="A16" s="207"/>
      <c r="B16" s="7" t="s">
        <v>7</v>
      </c>
      <c r="C16" s="2">
        <v>74750</v>
      </c>
      <c r="D16" s="2">
        <v>42830</v>
      </c>
      <c r="E16" s="2">
        <v>24850</v>
      </c>
      <c r="F16" s="2">
        <v>32815</v>
      </c>
      <c r="G16" s="3">
        <v>32820</v>
      </c>
    </row>
    <row r="17" spans="1:7" ht="24.6">
      <c r="A17" s="208"/>
      <c r="B17" s="7" t="s">
        <v>5</v>
      </c>
      <c r="C17" s="2">
        <v>52830</v>
      </c>
      <c r="D17" s="2">
        <v>24360</v>
      </c>
      <c r="E17" s="2">
        <v>15780</v>
      </c>
      <c r="F17" s="2">
        <v>20070</v>
      </c>
      <c r="G17" s="3">
        <v>20070</v>
      </c>
    </row>
  </sheetData>
  <mergeCells count="10">
    <mergeCell ref="A15:A17"/>
    <mergeCell ref="A10:A14"/>
    <mergeCell ref="A8:A9"/>
    <mergeCell ref="A3:A7"/>
    <mergeCell ref="G1:G2"/>
    <mergeCell ref="A1:A2"/>
    <mergeCell ref="B1:B2"/>
    <mergeCell ref="C1:C2"/>
    <mergeCell ref="D1:E1"/>
    <mergeCell ref="F1:F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Z138"/>
  <sheetViews>
    <sheetView tabSelected="1" zoomScaleNormal="100" workbookViewId="0">
      <selection activeCell="AH23" sqref="AH23"/>
    </sheetView>
  </sheetViews>
  <sheetFormatPr defaultColWidth="9" defaultRowHeight="21.75" customHeight="1"/>
  <cols>
    <col min="1" max="1" width="5.88671875" style="50" customWidth="1"/>
    <col min="2" max="2" width="18.88671875" style="46" customWidth="1"/>
    <col min="3" max="3" width="10.33203125" style="50" customWidth="1"/>
    <col min="4" max="4" width="14.5546875" style="110" customWidth="1"/>
    <col min="5" max="5" width="13.88671875" style="46" customWidth="1"/>
    <col min="6" max="6" width="14.5546875" style="80" customWidth="1"/>
    <col min="7" max="7" width="12.6640625" style="86" customWidth="1"/>
    <col min="8" max="8" width="1.88671875" style="77" customWidth="1"/>
    <col min="9" max="10" width="8.33203125" style="77" customWidth="1"/>
    <col min="11" max="11" width="12.6640625" style="77" customWidth="1"/>
    <col min="12" max="14" width="8.33203125" style="77" customWidth="1"/>
    <col min="15" max="15" width="12.109375" style="77" customWidth="1"/>
    <col min="16" max="18" width="8.33203125" style="77" customWidth="1"/>
    <col min="19" max="19" width="8.44140625" style="77" customWidth="1"/>
    <col min="20" max="20" width="9.6640625" style="77" customWidth="1"/>
    <col min="21" max="21" width="1.88671875" style="77" customWidth="1"/>
    <col min="22" max="22" width="24.109375" style="77" customWidth="1"/>
    <col min="23" max="23" width="1.6640625" style="78" customWidth="1"/>
    <col min="24" max="24" width="13.33203125" style="77" bestFit="1" customWidth="1"/>
    <col min="25" max="25" width="11.33203125" style="77" bestFit="1" customWidth="1"/>
    <col min="26" max="26" width="14.109375" style="77" customWidth="1"/>
    <col min="27" max="27" width="0.109375" style="78" hidden="1" customWidth="1"/>
    <col min="28" max="28" width="12" style="79" hidden="1" customWidth="1"/>
    <col min="29" max="29" width="14.5546875" style="78" hidden="1" customWidth="1"/>
    <col min="30" max="30" width="12.44140625" style="80" customWidth="1"/>
    <col min="31" max="31" width="10.109375" style="77" customWidth="1"/>
    <col min="32" max="32" width="8.33203125" style="77" hidden="1" customWidth="1"/>
    <col min="33" max="33" width="8.33203125" style="50" hidden="1" customWidth="1"/>
    <col min="34" max="34" width="35.44140625" style="46" customWidth="1"/>
    <col min="35" max="36" width="6.109375" style="50" customWidth="1"/>
    <col min="37" max="38" width="6.109375" style="46" customWidth="1"/>
    <col min="39" max="39" width="7.33203125" style="46" customWidth="1"/>
    <col min="40" max="40" width="9.33203125" style="46" customWidth="1"/>
    <col min="41" max="41" width="11.5546875" style="46" customWidth="1"/>
    <col min="42" max="42" width="7.33203125" style="46" customWidth="1"/>
    <col min="43" max="43" width="17.6640625" style="46" bestFit="1" customWidth="1"/>
    <col min="44" max="44" width="8.44140625" style="46" customWidth="1"/>
    <col min="45" max="45" width="9.33203125" style="46" bestFit="1" customWidth="1"/>
    <col min="46" max="46" width="6.109375" style="46" customWidth="1"/>
    <col min="47" max="47" width="25.6640625" style="46" bestFit="1" customWidth="1"/>
    <col min="48" max="48" width="13.33203125" style="50" bestFit="1" customWidth="1"/>
    <col min="49" max="49" width="5.109375" style="50" customWidth="1"/>
    <col min="50" max="50" width="21.6640625" style="46" customWidth="1"/>
    <col min="51" max="51" width="9" style="46"/>
    <col min="52" max="52" width="33.6640625" style="46" customWidth="1"/>
    <col min="53" max="53" width="18.109375" style="46" bestFit="1" customWidth="1"/>
    <col min="54" max="54" width="13.6640625" style="46" customWidth="1"/>
    <col min="55" max="55" width="11" style="46" customWidth="1"/>
    <col min="56" max="56" width="19.88671875" style="46" customWidth="1"/>
    <col min="57" max="57" width="32.44140625" style="46" customWidth="1"/>
    <col min="58" max="58" width="21" style="46" customWidth="1"/>
    <col min="59" max="16384" width="9" style="46"/>
  </cols>
  <sheetData>
    <row r="1" spans="1:49" ht="21.75" customHeight="1">
      <c r="AI1" s="46"/>
      <c r="AJ1" s="46"/>
      <c r="AL1" s="50"/>
      <c r="AM1" s="50"/>
      <c r="AV1" s="46"/>
      <c r="AW1" s="46"/>
    </row>
    <row r="2" spans="1:49" ht="21.75" customHeight="1">
      <c r="A2" s="224" t="s">
        <v>113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50"/>
      <c r="AV2" s="46"/>
      <c r="AW2" s="46"/>
    </row>
    <row r="3" spans="1:49" ht="21.75" customHeight="1">
      <c r="A3" s="147"/>
      <c r="B3" s="167" t="s">
        <v>126</v>
      </c>
      <c r="C3" s="168"/>
      <c r="D3" s="169"/>
      <c r="E3" s="170"/>
      <c r="F3" s="108"/>
      <c r="G3" s="8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W3" s="51"/>
      <c r="X3" s="51"/>
      <c r="Y3" s="51"/>
      <c r="Z3" s="51"/>
      <c r="AA3" s="51"/>
      <c r="AB3" s="51"/>
      <c r="AC3" s="53"/>
      <c r="AD3" s="52"/>
      <c r="AE3" s="51"/>
      <c r="AF3" s="51"/>
      <c r="AG3" s="51"/>
      <c r="AH3" s="54"/>
      <c r="AI3" s="46"/>
      <c r="AJ3" s="46"/>
      <c r="AL3" s="50"/>
      <c r="AM3" s="50"/>
      <c r="AV3" s="46"/>
      <c r="AW3" s="46"/>
    </row>
    <row r="4" spans="1:49" s="25" customFormat="1" ht="21.75" customHeight="1">
      <c r="A4" s="148"/>
      <c r="B4" s="171" t="s">
        <v>127</v>
      </c>
      <c r="C4" s="172"/>
      <c r="D4" s="173"/>
      <c r="E4" s="174"/>
      <c r="F4" s="220" t="s">
        <v>71</v>
      </c>
      <c r="G4" s="221"/>
      <c r="H4" s="55"/>
      <c r="I4" s="220" t="s">
        <v>81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1"/>
      <c r="U4" s="129"/>
      <c r="V4" s="146" t="s">
        <v>84</v>
      </c>
      <c r="W4" s="30"/>
      <c r="X4" s="220" t="s">
        <v>114</v>
      </c>
      <c r="Y4" s="227"/>
      <c r="Z4" s="227"/>
      <c r="AA4" s="227"/>
      <c r="AB4" s="227"/>
      <c r="AC4" s="227"/>
      <c r="AD4" s="227"/>
      <c r="AE4" s="221"/>
      <c r="AF4" s="30"/>
      <c r="AG4" s="26"/>
      <c r="AL4" s="26"/>
      <c r="AM4" s="26"/>
    </row>
    <row r="5" spans="1:49" s="25" customFormat="1" ht="21.75" customHeight="1">
      <c r="A5" s="149"/>
      <c r="B5" s="175" t="s">
        <v>128</v>
      </c>
      <c r="C5" s="176"/>
      <c r="D5" s="177"/>
      <c r="E5" s="176"/>
      <c r="F5" s="222" t="s">
        <v>110</v>
      </c>
      <c r="G5" s="223"/>
      <c r="H5" s="55"/>
      <c r="I5" s="222" t="s">
        <v>82</v>
      </c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23"/>
      <c r="U5" s="129"/>
      <c r="V5" s="120" t="s">
        <v>85</v>
      </c>
      <c r="W5" s="30"/>
      <c r="X5" s="234" t="s">
        <v>108</v>
      </c>
      <c r="Y5" s="235"/>
      <c r="Z5" s="235"/>
      <c r="AA5" s="235"/>
      <c r="AB5" s="235"/>
      <c r="AC5" s="235"/>
      <c r="AD5" s="235"/>
      <c r="AE5" s="236"/>
      <c r="AF5" s="30"/>
      <c r="AG5" s="26"/>
      <c r="AQ5" s="26"/>
      <c r="AR5" s="26"/>
    </row>
    <row r="6" spans="1:49" s="26" customFormat="1" ht="21.75" customHeight="1">
      <c r="A6" s="149"/>
      <c r="B6" s="175" t="s">
        <v>129</v>
      </c>
      <c r="C6" s="176"/>
      <c r="D6" s="178"/>
      <c r="E6" s="179"/>
      <c r="F6" s="18" t="s">
        <v>45</v>
      </c>
      <c r="G6" s="82" t="s">
        <v>46</v>
      </c>
      <c r="H6" s="32"/>
      <c r="I6" s="231" t="s">
        <v>47</v>
      </c>
      <c r="J6" s="232"/>
      <c r="K6" s="232"/>
      <c r="L6" s="232"/>
      <c r="M6" s="232"/>
      <c r="N6" s="232"/>
      <c r="O6" s="232"/>
      <c r="P6" s="232"/>
      <c r="Q6" s="232"/>
      <c r="R6" s="233"/>
      <c r="S6" s="155" t="s">
        <v>48</v>
      </c>
      <c r="T6" s="155" t="s">
        <v>49</v>
      </c>
      <c r="U6" s="34"/>
      <c r="V6" s="19" t="s">
        <v>50</v>
      </c>
      <c r="W6" s="32"/>
      <c r="X6" s="19" t="s">
        <v>51</v>
      </c>
      <c r="Y6" s="19" t="s">
        <v>52</v>
      </c>
      <c r="Z6" s="19" t="s">
        <v>95</v>
      </c>
      <c r="AA6" s="19"/>
      <c r="AB6" s="19"/>
      <c r="AC6" s="39"/>
      <c r="AD6" s="19" t="s">
        <v>96</v>
      </c>
      <c r="AE6" s="19" t="s">
        <v>97</v>
      </c>
      <c r="AF6" s="32"/>
      <c r="AG6" s="33"/>
    </row>
    <row r="7" spans="1:49" s="25" customFormat="1" ht="21.75" customHeight="1">
      <c r="A7" s="150"/>
      <c r="B7" s="180" t="s">
        <v>130</v>
      </c>
      <c r="C7" s="181"/>
      <c r="D7" s="181"/>
      <c r="E7" s="181"/>
      <c r="F7" s="20"/>
      <c r="G7" s="83" t="s">
        <v>116</v>
      </c>
      <c r="H7" s="154"/>
      <c r="I7" s="244" t="s">
        <v>107</v>
      </c>
      <c r="J7" s="245"/>
      <c r="K7" s="245"/>
      <c r="L7" s="245"/>
      <c r="M7" s="245"/>
      <c r="N7" s="245"/>
      <c r="O7" s="245"/>
      <c r="P7" s="246"/>
      <c r="Q7" s="254" t="s">
        <v>106</v>
      </c>
      <c r="R7" s="255"/>
      <c r="S7" s="156"/>
      <c r="T7" s="21" t="s">
        <v>117</v>
      </c>
      <c r="U7" s="35"/>
      <c r="V7" s="21"/>
      <c r="W7" s="154"/>
      <c r="X7" s="21" t="s">
        <v>98</v>
      </c>
      <c r="Y7" s="21"/>
      <c r="Z7" s="21" t="s">
        <v>99</v>
      </c>
      <c r="AB7" s="22" t="s">
        <v>118</v>
      </c>
      <c r="AC7" s="21" t="s">
        <v>101</v>
      </c>
      <c r="AD7" s="20" t="s">
        <v>100</v>
      </c>
      <c r="AE7" s="21" t="s">
        <v>101</v>
      </c>
      <c r="AF7" s="37"/>
      <c r="AG7" s="38"/>
      <c r="AH7" s="38"/>
      <c r="AI7" s="38"/>
      <c r="AQ7" s="26"/>
      <c r="AR7" s="26"/>
      <c r="AS7" s="26"/>
    </row>
    <row r="8" spans="1:49" s="25" customFormat="1" ht="21.75" customHeight="1">
      <c r="A8" s="113"/>
      <c r="B8" s="44"/>
      <c r="C8" s="113"/>
      <c r="D8" s="44"/>
      <c r="E8" s="44"/>
      <c r="F8" s="23" t="s">
        <v>19</v>
      </c>
      <c r="G8" s="82" t="s">
        <v>39</v>
      </c>
      <c r="H8" s="36"/>
      <c r="I8" s="244" t="s">
        <v>111</v>
      </c>
      <c r="J8" s="245"/>
      <c r="K8" s="245"/>
      <c r="L8" s="246"/>
      <c r="M8" s="244" t="s">
        <v>112</v>
      </c>
      <c r="N8" s="245"/>
      <c r="O8" s="245"/>
      <c r="P8" s="246"/>
      <c r="Q8" s="256"/>
      <c r="R8" s="257"/>
      <c r="S8" s="122" t="s">
        <v>92</v>
      </c>
      <c r="T8" s="121" t="s">
        <v>39</v>
      </c>
      <c r="U8" s="122"/>
      <c r="V8" s="191" t="s">
        <v>39</v>
      </c>
      <c r="W8" s="11"/>
      <c r="X8" s="203" t="s">
        <v>64</v>
      </c>
      <c r="Y8" s="24" t="s">
        <v>20</v>
      </c>
      <c r="Z8" s="9" t="s">
        <v>43</v>
      </c>
      <c r="AA8" s="99" t="s">
        <v>32</v>
      </c>
      <c r="AB8" s="101" t="s">
        <v>37</v>
      </c>
      <c r="AC8" s="99" t="s">
        <v>38</v>
      </c>
      <c r="AD8" s="40" t="s">
        <v>19</v>
      </c>
      <c r="AE8" s="44"/>
      <c r="AF8" s="10" t="s">
        <v>21</v>
      </c>
      <c r="AG8" s="144" t="s">
        <v>21</v>
      </c>
      <c r="AH8" s="241" t="s">
        <v>56</v>
      </c>
      <c r="AI8" s="251" t="s">
        <v>57</v>
      </c>
      <c r="AJ8" s="252"/>
      <c r="AK8" s="252"/>
      <c r="AL8" s="253"/>
      <c r="AQ8" s="26"/>
      <c r="AR8" s="26"/>
      <c r="AS8" s="26"/>
    </row>
    <row r="9" spans="1:49" s="25" customFormat="1" ht="21.75" customHeight="1">
      <c r="A9" s="45" t="s">
        <v>41</v>
      </c>
      <c r="B9" s="45" t="s">
        <v>22</v>
      </c>
      <c r="C9" s="96" t="s">
        <v>73</v>
      </c>
      <c r="D9" s="105" t="s">
        <v>23</v>
      </c>
      <c r="E9" s="45" t="s">
        <v>24</v>
      </c>
      <c r="F9" s="27" t="s">
        <v>25</v>
      </c>
      <c r="G9" s="84" t="s">
        <v>40</v>
      </c>
      <c r="H9" s="124"/>
      <c r="I9" s="228" t="s">
        <v>54</v>
      </c>
      <c r="J9" s="225" t="s">
        <v>104</v>
      </c>
      <c r="K9" s="225" t="s">
        <v>105</v>
      </c>
      <c r="L9" s="228" t="s">
        <v>55</v>
      </c>
      <c r="M9" s="228" t="s">
        <v>54</v>
      </c>
      <c r="N9" s="225" t="s">
        <v>104</v>
      </c>
      <c r="O9" s="225" t="s">
        <v>105</v>
      </c>
      <c r="P9" s="228" t="s">
        <v>55</v>
      </c>
      <c r="Q9" s="228" t="s">
        <v>54</v>
      </c>
      <c r="R9" s="228" t="s">
        <v>55</v>
      </c>
      <c r="S9" s="122" t="s">
        <v>93</v>
      </c>
      <c r="T9" s="122" t="s">
        <v>83</v>
      </c>
      <c r="U9" s="122"/>
      <c r="V9" s="192" t="s">
        <v>91</v>
      </c>
      <c r="W9" s="13"/>
      <c r="X9" s="204" t="s">
        <v>90</v>
      </c>
      <c r="Y9" s="28" t="s">
        <v>26</v>
      </c>
      <c r="Z9" s="11" t="s">
        <v>44</v>
      </c>
      <c r="AA9" s="96"/>
      <c r="AB9" s="102"/>
      <c r="AC9" s="96"/>
      <c r="AD9" s="41" t="s">
        <v>28</v>
      </c>
      <c r="AE9" s="97" t="s">
        <v>75</v>
      </c>
      <c r="AF9" s="12" t="s">
        <v>27</v>
      </c>
      <c r="AG9" s="145" t="s">
        <v>27</v>
      </c>
      <c r="AH9" s="242"/>
      <c r="AI9" s="237" t="s">
        <v>115</v>
      </c>
      <c r="AJ9" s="238"/>
      <c r="AK9" s="238"/>
      <c r="AL9" s="239"/>
      <c r="AP9" s="248"/>
      <c r="AQ9" s="249"/>
      <c r="AR9" s="249"/>
      <c r="AS9" s="249"/>
      <c r="AT9" s="249"/>
      <c r="AU9" s="249"/>
      <c r="AV9" s="250"/>
    </row>
    <row r="10" spans="1:49" s="25" customFormat="1" ht="21.75" customHeight="1">
      <c r="A10" s="45"/>
      <c r="B10" s="45"/>
      <c r="C10" s="96" t="s">
        <v>74</v>
      </c>
      <c r="D10" s="105"/>
      <c r="E10" s="45"/>
      <c r="F10" s="27" t="s">
        <v>29</v>
      </c>
      <c r="G10" s="85" t="s">
        <v>29</v>
      </c>
      <c r="H10" s="125"/>
      <c r="I10" s="228"/>
      <c r="J10" s="225"/>
      <c r="K10" s="225"/>
      <c r="L10" s="228"/>
      <c r="M10" s="228"/>
      <c r="N10" s="225"/>
      <c r="O10" s="225"/>
      <c r="P10" s="228"/>
      <c r="Q10" s="228"/>
      <c r="R10" s="228"/>
      <c r="S10" s="56" t="s">
        <v>94</v>
      </c>
      <c r="T10" s="56" t="s">
        <v>29</v>
      </c>
      <c r="U10" s="56"/>
      <c r="V10" s="193" t="s">
        <v>29</v>
      </c>
      <c r="W10" s="13"/>
      <c r="X10" s="204" t="s">
        <v>70</v>
      </c>
      <c r="Y10" s="28" t="s">
        <v>29</v>
      </c>
      <c r="Z10" s="11" t="s">
        <v>12</v>
      </c>
      <c r="AA10" s="96"/>
      <c r="AB10" s="102"/>
      <c r="AC10" s="96"/>
      <c r="AD10" s="41" t="s">
        <v>29</v>
      </c>
      <c r="AE10" s="97" t="s">
        <v>76</v>
      </c>
      <c r="AF10" s="29" t="s">
        <v>30</v>
      </c>
      <c r="AG10" s="125" t="s">
        <v>30</v>
      </c>
      <c r="AH10" s="242"/>
      <c r="AI10" s="196" t="s">
        <v>66</v>
      </c>
      <c r="AJ10" s="196" t="s">
        <v>67</v>
      </c>
      <c r="AK10" s="196" t="s">
        <v>68</v>
      </c>
      <c r="AL10" s="196" t="s">
        <v>69</v>
      </c>
      <c r="AN10" s="26"/>
      <c r="AO10" s="26"/>
      <c r="AP10" s="57" t="s">
        <v>58</v>
      </c>
      <c r="AQ10" s="112" t="s">
        <v>53</v>
      </c>
      <c r="AR10" s="58" t="s">
        <v>59</v>
      </c>
      <c r="AS10" s="59" t="s">
        <v>60</v>
      </c>
      <c r="AT10" s="58" t="s">
        <v>61</v>
      </c>
      <c r="AU10" s="58" t="s">
        <v>62</v>
      </c>
      <c r="AV10" s="60" t="s">
        <v>63</v>
      </c>
    </row>
    <row r="11" spans="1:49" s="25" customFormat="1" ht="21.75" customHeight="1">
      <c r="A11" s="98"/>
      <c r="B11" s="98"/>
      <c r="C11" s="100"/>
      <c r="D11" s="106"/>
      <c r="E11" s="98"/>
      <c r="F11" s="87"/>
      <c r="G11" s="83"/>
      <c r="H11" s="125"/>
      <c r="I11" s="229"/>
      <c r="J11" s="226"/>
      <c r="K11" s="226"/>
      <c r="L11" s="229"/>
      <c r="M11" s="229"/>
      <c r="N11" s="226"/>
      <c r="O11" s="226"/>
      <c r="P11" s="229"/>
      <c r="Q11" s="229"/>
      <c r="R11" s="229"/>
      <c r="S11" s="120"/>
      <c r="T11" s="120"/>
      <c r="U11" s="56"/>
      <c r="V11" s="194"/>
      <c r="W11" s="13"/>
      <c r="X11" s="205" t="s">
        <v>29</v>
      </c>
      <c r="Y11" s="88"/>
      <c r="Z11" s="186" t="s">
        <v>134</v>
      </c>
      <c r="AA11" s="100"/>
      <c r="AB11" s="103"/>
      <c r="AC11" s="100"/>
      <c r="AD11" s="89"/>
      <c r="AE11" s="104"/>
      <c r="AF11" s="95"/>
      <c r="AG11" s="37"/>
      <c r="AH11" s="243"/>
      <c r="AI11" s="197" t="s">
        <v>65</v>
      </c>
      <c r="AJ11" s="197" t="s">
        <v>65</v>
      </c>
      <c r="AK11" s="197" t="s">
        <v>65</v>
      </c>
      <c r="AL11" s="197" t="s">
        <v>65</v>
      </c>
      <c r="AP11" s="61"/>
      <c r="AQ11" s="109"/>
      <c r="AR11" s="62"/>
      <c r="AS11" s="63"/>
      <c r="AT11" s="62"/>
      <c r="AU11" s="62"/>
      <c r="AV11" s="64"/>
    </row>
    <row r="12" spans="1:49" ht="21.75" customHeight="1">
      <c r="A12" s="157"/>
      <c r="B12" s="158" t="s">
        <v>135</v>
      </c>
      <c r="C12" s="159"/>
      <c r="D12" s="160"/>
      <c r="E12" s="161"/>
      <c r="F12" s="114"/>
      <c r="G12" s="107"/>
      <c r="H12" s="46"/>
      <c r="I12" s="142"/>
      <c r="J12" s="215" t="s">
        <v>122</v>
      </c>
      <c r="K12" s="216"/>
      <c r="L12" s="142"/>
      <c r="M12" s="142"/>
      <c r="N12" s="215" t="s">
        <v>123</v>
      </c>
      <c r="O12" s="216"/>
      <c r="P12" s="142"/>
      <c r="Q12" s="142"/>
      <c r="R12" s="142"/>
      <c r="S12" s="164"/>
      <c r="T12" s="164"/>
      <c r="U12" s="165"/>
      <c r="V12" s="166" t="s">
        <v>124</v>
      </c>
      <c r="W12" s="65"/>
      <c r="X12" s="200"/>
      <c r="Y12" s="91"/>
      <c r="Z12" s="49"/>
      <c r="AA12" s="91"/>
      <c r="AB12" s="90"/>
      <c r="AC12" s="91"/>
      <c r="AD12" s="92"/>
      <c r="AE12" s="93"/>
      <c r="AF12" s="94"/>
      <c r="AG12" s="93"/>
      <c r="AH12" s="115"/>
      <c r="AI12" s="217" t="s">
        <v>125</v>
      </c>
      <c r="AJ12" s="218"/>
      <c r="AK12" s="218"/>
      <c r="AL12" s="219"/>
      <c r="AN12" s="188"/>
      <c r="AO12" s="188"/>
      <c r="AP12" s="136"/>
      <c r="AQ12" s="116"/>
      <c r="AR12" s="116"/>
      <c r="AS12" s="123"/>
      <c r="AT12" s="117"/>
      <c r="AU12" s="117"/>
      <c r="AV12" s="117"/>
      <c r="AW12" s="46"/>
    </row>
    <row r="13" spans="1:49" ht="21.75" customHeight="1">
      <c r="A13" s="162">
        <v>1</v>
      </c>
      <c r="B13" s="137"/>
      <c r="C13" s="163"/>
      <c r="D13" s="137"/>
      <c r="E13" s="137"/>
      <c r="F13" s="138"/>
      <c r="G13" s="132" t="e">
        <f>Y13*0.02</f>
        <v>#N/A</v>
      </c>
      <c r="H13" s="126"/>
      <c r="I13" s="133" t="str">
        <f>VLOOKUP(L13,$AO$38:$AP$138,2)</f>
        <v>-</v>
      </c>
      <c r="J13" s="190"/>
      <c r="K13" s="190"/>
      <c r="L13" s="133">
        <f t="shared" ref="L13:L27" si="0">J13+K13</f>
        <v>0</v>
      </c>
      <c r="M13" s="133" t="str">
        <f>VLOOKUP(P13,$AO$38:$AP$138,2)</f>
        <v>-</v>
      </c>
      <c r="N13" s="190"/>
      <c r="O13" s="190"/>
      <c r="P13" s="133">
        <f t="shared" ref="P13:P27" si="1">N13+O13</f>
        <v>0</v>
      </c>
      <c r="Q13" s="133" t="str">
        <f>VLOOKUP(R13,$AO$38:$AP$138,2)</f>
        <v>-</v>
      </c>
      <c r="R13" s="15">
        <f t="shared" ref="R13:R27" si="2">((L13+P13)*100)/200</f>
        <v>0</v>
      </c>
      <c r="S13" s="15">
        <f>VLOOKUP(R13,$AI$38:$AK$138,3)</f>
        <v>0</v>
      </c>
      <c r="T13" s="127" t="e">
        <f>(Y13*S13)/100</f>
        <v>#N/A</v>
      </c>
      <c r="U13" s="47"/>
      <c r="V13" s="195"/>
      <c r="W13" s="65"/>
      <c r="X13" s="201" t="e">
        <f>CEILING(G13+T13+V13,10)</f>
        <v>#N/A</v>
      </c>
      <c r="Y13" s="14" t="e">
        <f>IF(F13&gt;VLOOKUP(E13,'ฐานการคำนวณ (ห้ามลบ)'!$B$3:$G$17,6,),VLOOKUP(E13,'ฐานการคำนวณ (ห้ามลบ)'!$B$3:$G$17,3,),VLOOKUP(E13,'ฐานการคำนวณ (ห้ามลบ)'!$B$3:$G$17,4,))</f>
        <v>#N/A</v>
      </c>
      <c r="Z13" s="48" t="e">
        <f t="shared" ref="Z13:Z27" si="3">ROUNDDOWN((X13/Y13)*100,2)</f>
        <v>#N/A</v>
      </c>
      <c r="AA13" s="14" t="e">
        <f>VLOOKUP(E13,'ฐานการคำนวณ (ห้ามลบ)'!$B$3:$C$17,2,)</f>
        <v>#N/A</v>
      </c>
      <c r="AB13" s="15" t="e">
        <f t="shared" ref="AB13:AB27" si="4">Z13</f>
        <v>#N/A</v>
      </c>
      <c r="AC13" s="14" t="e">
        <f>AD13-F13</f>
        <v>#N/A</v>
      </c>
      <c r="AD13" s="42" t="e">
        <f>IF(F13+CEILING(AF13,10)&lt;AA13,F13+CEILING(AF13,10),IF(F13&gt;AA13,F13,AA13))</f>
        <v>#N/A</v>
      </c>
      <c r="AE13" s="17" t="e">
        <f>IF(F13+AF13 &gt; AA13,(Y13*(AB13/100))-AC13,0)</f>
        <v>#N/A</v>
      </c>
      <c r="AF13" s="16" t="e">
        <f>IF(F13 &gt; AA13,0,Y13*(AB13/100))</f>
        <v>#N/A</v>
      </c>
      <c r="AG13" s="17" t="e">
        <f>IF(F13&gt;AA13,0,IF((Y13*(AB13/100))+F13&gt;AA13,AC13,Y13*(AB13/100)))</f>
        <v>#N/A</v>
      </c>
      <c r="AH13" s="137"/>
      <c r="AI13" s="198" t="s">
        <v>103</v>
      </c>
      <c r="AJ13" s="198" t="s">
        <v>103</v>
      </c>
      <c r="AK13" s="198" t="s">
        <v>103</v>
      </c>
      <c r="AL13" s="198" t="s">
        <v>103</v>
      </c>
      <c r="AN13" s="189"/>
      <c r="AO13" s="189"/>
      <c r="AP13" s="139"/>
      <c r="AQ13" s="151"/>
      <c r="AR13" s="139"/>
      <c r="AS13" s="140"/>
      <c r="AT13" s="139"/>
      <c r="AU13" s="139"/>
      <c r="AV13" s="139"/>
      <c r="AW13" s="46"/>
    </row>
    <row r="14" spans="1:49" ht="21.75" customHeight="1">
      <c r="A14" s="162">
        <v>2</v>
      </c>
      <c r="B14" s="137"/>
      <c r="C14" s="163"/>
      <c r="D14" s="137"/>
      <c r="E14" s="137"/>
      <c r="F14" s="138"/>
      <c r="G14" s="132" t="e">
        <f t="shared" ref="G14:G27" si="5">Y14*0.02</f>
        <v>#N/A</v>
      </c>
      <c r="H14" s="126"/>
      <c r="I14" s="133" t="str">
        <f>VLOOKUP(L14,$AO$38:$AP$138,2)</f>
        <v>-</v>
      </c>
      <c r="J14" s="190"/>
      <c r="K14" s="190"/>
      <c r="L14" s="133">
        <f t="shared" si="0"/>
        <v>0</v>
      </c>
      <c r="M14" s="133" t="str">
        <f>VLOOKUP(P14,$AO$38:$AP$138,2)</f>
        <v>-</v>
      </c>
      <c r="N14" s="190"/>
      <c r="O14" s="190"/>
      <c r="P14" s="133">
        <f t="shared" si="1"/>
        <v>0</v>
      </c>
      <c r="Q14" s="133" t="str">
        <f>VLOOKUP(R14,$AO$38:$AP$138,2)</f>
        <v>-</v>
      </c>
      <c r="R14" s="15">
        <f t="shared" si="2"/>
        <v>0</v>
      </c>
      <c r="S14" s="15">
        <f>VLOOKUP(R14,$AI$38:$AK$138,3)</f>
        <v>0</v>
      </c>
      <c r="T14" s="127" t="e">
        <f>(Y14*S14)/100</f>
        <v>#N/A</v>
      </c>
      <c r="U14" s="47"/>
      <c r="V14" s="195"/>
      <c r="W14" s="65"/>
      <c r="X14" s="201" t="e">
        <f>CEILING(G14+T14+V14,10)</f>
        <v>#N/A</v>
      </c>
      <c r="Y14" s="14" t="e">
        <f>IF(F14&gt;VLOOKUP(E14,'ฐานการคำนวณ (ห้ามลบ)'!$B$3:$G$17,6,),VLOOKUP(E14,'ฐานการคำนวณ (ห้ามลบ)'!$B$3:$G$17,3,),VLOOKUP(E14,'ฐานการคำนวณ (ห้ามลบ)'!$B$3:$G$17,4,))</f>
        <v>#N/A</v>
      </c>
      <c r="Z14" s="48" t="e">
        <f t="shared" si="3"/>
        <v>#N/A</v>
      </c>
      <c r="AA14" s="14" t="e">
        <f>VLOOKUP(E14,'ฐานการคำนวณ (ห้ามลบ)'!$B$3:$C$17,2,)</f>
        <v>#N/A</v>
      </c>
      <c r="AB14" s="15" t="e">
        <f t="shared" si="4"/>
        <v>#N/A</v>
      </c>
      <c r="AC14" s="14" t="e">
        <f>AD14-F14</f>
        <v>#N/A</v>
      </c>
      <c r="AD14" s="42" t="e">
        <f>IF(F14+CEILING(AF14,10)&lt;AA14,F14+CEILING(AF14,10),IF(F14&gt;AA14,F14,AA14))</f>
        <v>#N/A</v>
      </c>
      <c r="AE14" s="17" t="e">
        <f>IF(F14+AF14 &gt; AA14,(Y14*(AB14/100))-AC14,0)</f>
        <v>#N/A</v>
      </c>
      <c r="AF14" s="16" t="e">
        <f>IF(F14 &gt; AA14,0,Y14*(AB14/100))</f>
        <v>#N/A</v>
      </c>
      <c r="AG14" s="17" t="e">
        <f>IF(F14&gt;AA14,0,IF((Y14*(AB14/100))+F14&gt;AA14,AC14,Y14*(AB14/100)))</f>
        <v>#N/A</v>
      </c>
      <c r="AH14" s="137"/>
      <c r="AI14" s="198" t="s">
        <v>103</v>
      </c>
      <c r="AJ14" s="198" t="s">
        <v>103</v>
      </c>
      <c r="AK14" s="198" t="s">
        <v>103</v>
      </c>
      <c r="AL14" s="198" t="s">
        <v>103</v>
      </c>
      <c r="AN14" s="189"/>
      <c r="AO14" s="189"/>
      <c r="AP14" s="139"/>
      <c r="AQ14" s="151"/>
      <c r="AR14" s="139"/>
      <c r="AS14" s="140"/>
      <c r="AT14" s="139"/>
      <c r="AU14" s="139"/>
      <c r="AV14" s="139"/>
      <c r="AW14" s="46"/>
    </row>
    <row r="15" spans="1:49" ht="21.75" customHeight="1">
      <c r="A15" s="162">
        <v>3</v>
      </c>
      <c r="B15" s="137"/>
      <c r="C15" s="163"/>
      <c r="D15" s="137"/>
      <c r="E15" s="137"/>
      <c r="F15" s="138"/>
      <c r="G15" s="132" t="e">
        <f t="shared" si="5"/>
        <v>#N/A</v>
      </c>
      <c r="H15" s="126"/>
      <c r="I15" s="133" t="str">
        <f>VLOOKUP(L15,$AO$38:$AP$138,2)</f>
        <v>-</v>
      </c>
      <c r="J15" s="190"/>
      <c r="K15" s="190"/>
      <c r="L15" s="133">
        <f t="shared" si="0"/>
        <v>0</v>
      </c>
      <c r="M15" s="133" t="str">
        <f>VLOOKUP(P15,$AO$38:$AP$138,2)</f>
        <v>-</v>
      </c>
      <c r="N15" s="190"/>
      <c r="O15" s="190"/>
      <c r="P15" s="133">
        <f t="shared" si="1"/>
        <v>0</v>
      </c>
      <c r="Q15" s="133" t="str">
        <f>VLOOKUP(R15,$AO$38:$AP$138,2)</f>
        <v>-</v>
      </c>
      <c r="R15" s="15">
        <f t="shared" si="2"/>
        <v>0</v>
      </c>
      <c r="S15" s="15">
        <f>VLOOKUP(R15,$AI$38:$AK$138,3)</f>
        <v>0</v>
      </c>
      <c r="T15" s="127" t="e">
        <f>(Y15*S15)/100</f>
        <v>#N/A</v>
      </c>
      <c r="U15" s="47"/>
      <c r="V15" s="195"/>
      <c r="W15" s="65"/>
      <c r="X15" s="201" t="e">
        <f>CEILING(G15+T15+V15,10)</f>
        <v>#N/A</v>
      </c>
      <c r="Y15" s="14" t="e">
        <f>IF(F15&gt;VLOOKUP(E15,'ฐานการคำนวณ (ห้ามลบ)'!$B$3:$G$17,6,),VLOOKUP(E15,'ฐานการคำนวณ (ห้ามลบ)'!$B$3:$G$17,3,),VLOOKUP(E15,'ฐานการคำนวณ (ห้ามลบ)'!$B$3:$G$17,4,))</f>
        <v>#N/A</v>
      </c>
      <c r="Z15" s="48" t="e">
        <f t="shared" si="3"/>
        <v>#N/A</v>
      </c>
      <c r="AA15" s="14" t="e">
        <f>VLOOKUP(E15,'ฐานการคำนวณ (ห้ามลบ)'!$B$3:$C$17,2,)</f>
        <v>#N/A</v>
      </c>
      <c r="AB15" s="15" t="e">
        <f t="shared" si="4"/>
        <v>#N/A</v>
      </c>
      <c r="AC15" s="14" t="e">
        <f>AD15-F15</f>
        <v>#N/A</v>
      </c>
      <c r="AD15" s="42" t="e">
        <f>IF(F15+CEILING(AF15,10)&lt;AA15,F15+CEILING(AF15,10),IF(F15&gt;AA15,F15,AA15))</f>
        <v>#N/A</v>
      </c>
      <c r="AE15" s="17" t="e">
        <f>IF(F15+AF15 &gt; AA15,(Y15*(AB15/100))-AC15,0)</f>
        <v>#N/A</v>
      </c>
      <c r="AF15" s="16" t="e">
        <f>IF(F15 &gt; AA15,0,Y15*(AB15/100))</f>
        <v>#N/A</v>
      </c>
      <c r="AG15" s="17" t="e">
        <f>IF(F15&gt;AA15,0,IF((Y15*(AB15/100))+F15&gt;AA15,AC15,Y15*(AB15/100)))</f>
        <v>#N/A</v>
      </c>
      <c r="AH15" s="137"/>
      <c r="AI15" s="198" t="s">
        <v>103</v>
      </c>
      <c r="AJ15" s="198" t="s">
        <v>103</v>
      </c>
      <c r="AK15" s="198" t="s">
        <v>103</v>
      </c>
      <c r="AL15" s="198" t="s">
        <v>103</v>
      </c>
      <c r="AN15" s="189"/>
      <c r="AO15" s="189"/>
      <c r="AP15" s="139"/>
      <c r="AQ15" s="151"/>
      <c r="AR15" s="139"/>
      <c r="AS15" s="140"/>
      <c r="AT15" s="139"/>
      <c r="AU15" s="139"/>
      <c r="AV15" s="139"/>
      <c r="AW15" s="46"/>
    </row>
    <row r="16" spans="1:49" ht="21.75" customHeight="1">
      <c r="A16" s="162">
        <v>4</v>
      </c>
      <c r="B16" s="137"/>
      <c r="C16" s="163"/>
      <c r="D16" s="137"/>
      <c r="E16" s="137"/>
      <c r="F16" s="138"/>
      <c r="G16" s="132" t="e">
        <f t="shared" si="5"/>
        <v>#N/A</v>
      </c>
      <c r="H16" s="126"/>
      <c r="I16" s="133" t="str">
        <f>VLOOKUP(L16,$AO$38:$AP$138,2)</f>
        <v>-</v>
      </c>
      <c r="J16" s="190"/>
      <c r="K16" s="190"/>
      <c r="L16" s="133">
        <f t="shared" si="0"/>
        <v>0</v>
      </c>
      <c r="M16" s="133" t="str">
        <f>VLOOKUP(P16,$AO$38:$AP$138,2)</f>
        <v>-</v>
      </c>
      <c r="N16" s="190"/>
      <c r="O16" s="190"/>
      <c r="P16" s="133">
        <f t="shared" si="1"/>
        <v>0</v>
      </c>
      <c r="Q16" s="133" t="str">
        <f>VLOOKUP(R16,$AO$38:$AP$138,2)</f>
        <v>-</v>
      </c>
      <c r="R16" s="15">
        <f t="shared" si="2"/>
        <v>0</v>
      </c>
      <c r="S16" s="15">
        <f>VLOOKUP(R16,$AI$38:$AK$138,3)</f>
        <v>0</v>
      </c>
      <c r="T16" s="127" t="e">
        <f>(Y16*S16)/100</f>
        <v>#N/A</v>
      </c>
      <c r="U16" s="47"/>
      <c r="V16" s="195"/>
      <c r="W16" s="65"/>
      <c r="X16" s="201" t="e">
        <f>CEILING(G16+T16+V16,10)</f>
        <v>#N/A</v>
      </c>
      <c r="Y16" s="14" t="e">
        <f>IF(F16&gt;VLOOKUP(E16,'ฐานการคำนวณ (ห้ามลบ)'!$B$3:$G$17,6,),VLOOKUP(E16,'ฐานการคำนวณ (ห้ามลบ)'!$B$3:$G$17,3,),VLOOKUP(E16,'ฐานการคำนวณ (ห้ามลบ)'!$B$3:$G$17,4,))</f>
        <v>#N/A</v>
      </c>
      <c r="Z16" s="48" t="e">
        <f t="shared" si="3"/>
        <v>#N/A</v>
      </c>
      <c r="AA16" s="14" t="e">
        <f>VLOOKUP(E16,'ฐานการคำนวณ (ห้ามลบ)'!$B$3:$C$17,2,)</f>
        <v>#N/A</v>
      </c>
      <c r="AB16" s="15" t="e">
        <f t="shared" si="4"/>
        <v>#N/A</v>
      </c>
      <c r="AC16" s="14" t="e">
        <f>AD16-F16</f>
        <v>#N/A</v>
      </c>
      <c r="AD16" s="42" t="e">
        <f>IF(F16+CEILING(AF16,10)&lt;AA16,F16+CEILING(AF16,10),IF(F16&gt;AA16,F16,AA16))</f>
        <v>#N/A</v>
      </c>
      <c r="AE16" s="17" t="e">
        <f>IF(F16+AF16 &gt; AA16,(Y16*(AB16/100))-AC16,0)</f>
        <v>#N/A</v>
      </c>
      <c r="AF16" s="16" t="e">
        <f>IF(F16 &gt; AA16,0,Y16*(AB16/100))</f>
        <v>#N/A</v>
      </c>
      <c r="AG16" s="17" t="e">
        <f>IF(F16&gt;AA16,0,IF((Y16*(AB16/100))+F16&gt;AA16,AC16,Y16*(AB16/100)))</f>
        <v>#N/A</v>
      </c>
      <c r="AH16" s="137"/>
      <c r="AI16" s="198" t="s">
        <v>103</v>
      </c>
      <c r="AJ16" s="198" t="s">
        <v>103</v>
      </c>
      <c r="AK16" s="198" t="s">
        <v>103</v>
      </c>
      <c r="AL16" s="198" t="s">
        <v>103</v>
      </c>
      <c r="AN16" s="189"/>
      <c r="AO16" s="189"/>
      <c r="AP16" s="139"/>
      <c r="AQ16" s="151"/>
      <c r="AR16" s="139"/>
      <c r="AS16" s="140"/>
      <c r="AT16" s="139"/>
      <c r="AU16" s="139"/>
      <c r="AV16" s="139"/>
      <c r="AW16" s="46"/>
    </row>
    <row r="17" spans="1:49" ht="21.75" customHeight="1">
      <c r="A17" s="162">
        <v>5</v>
      </c>
      <c r="B17" s="137"/>
      <c r="C17" s="163"/>
      <c r="D17" s="137"/>
      <c r="E17" s="137"/>
      <c r="F17" s="138"/>
      <c r="G17" s="132" t="e">
        <f t="shared" si="5"/>
        <v>#N/A</v>
      </c>
      <c r="H17" s="126"/>
      <c r="I17" s="133" t="str">
        <f>VLOOKUP(L17,$AO$38:$AP$138,2)</f>
        <v>-</v>
      </c>
      <c r="J17" s="190"/>
      <c r="K17" s="190"/>
      <c r="L17" s="133">
        <f t="shared" si="0"/>
        <v>0</v>
      </c>
      <c r="M17" s="133" t="str">
        <f>VLOOKUP(P17,$AO$38:$AP$138,2)</f>
        <v>-</v>
      </c>
      <c r="N17" s="190"/>
      <c r="O17" s="190"/>
      <c r="P17" s="133">
        <f t="shared" si="1"/>
        <v>0</v>
      </c>
      <c r="Q17" s="133" t="str">
        <f>VLOOKUP(R17,$AO$38:$AP$138,2)</f>
        <v>-</v>
      </c>
      <c r="R17" s="15">
        <f t="shared" si="2"/>
        <v>0</v>
      </c>
      <c r="S17" s="15">
        <f>VLOOKUP(R17,$AI$38:$AK$138,3)</f>
        <v>0</v>
      </c>
      <c r="T17" s="127" t="e">
        <f>(Y17*S17)/100</f>
        <v>#N/A</v>
      </c>
      <c r="U17" s="47"/>
      <c r="V17" s="195"/>
      <c r="W17" s="65"/>
      <c r="X17" s="201" t="e">
        <f>CEILING(G17+T17+V17,10)</f>
        <v>#N/A</v>
      </c>
      <c r="Y17" s="14" t="e">
        <f>IF(F17&gt;VLOOKUP(E17,'ฐานการคำนวณ (ห้ามลบ)'!$B$3:$G$17,6,),VLOOKUP(E17,'ฐานการคำนวณ (ห้ามลบ)'!$B$3:$G$17,3,),VLOOKUP(E17,'ฐานการคำนวณ (ห้ามลบ)'!$B$3:$G$17,4,))</f>
        <v>#N/A</v>
      </c>
      <c r="Z17" s="48" t="e">
        <f t="shared" si="3"/>
        <v>#N/A</v>
      </c>
      <c r="AA17" s="14" t="e">
        <f>VLOOKUP(E17,'ฐานการคำนวณ (ห้ามลบ)'!$B$3:$C$17,2,)</f>
        <v>#N/A</v>
      </c>
      <c r="AB17" s="15" t="e">
        <f t="shared" si="4"/>
        <v>#N/A</v>
      </c>
      <c r="AC17" s="14" t="e">
        <f>AD17-F17</f>
        <v>#N/A</v>
      </c>
      <c r="AD17" s="42" t="e">
        <f>IF(F17+CEILING(AF17,10)&lt;AA17,F17+CEILING(AF17,10),IF(F17&gt;AA17,F17,AA17))</f>
        <v>#N/A</v>
      </c>
      <c r="AE17" s="17" t="e">
        <f>IF(F17+AF17 &gt; AA17,(Y17*(AB17/100))-AC17,0)</f>
        <v>#N/A</v>
      </c>
      <c r="AF17" s="16" t="e">
        <f>IF(F17 &gt; AA17,0,Y17*(AB17/100))</f>
        <v>#N/A</v>
      </c>
      <c r="AG17" s="17" t="e">
        <f>IF(F17&gt;AA17,0,IF((Y17*(AB17/100))+F17&gt;AA17,AC17,Y17*(AB17/100)))</f>
        <v>#N/A</v>
      </c>
      <c r="AH17" s="137"/>
      <c r="AI17" s="198" t="s">
        <v>103</v>
      </c>
      <c r="AJ17" s="198" t="s">
        <v>103</v>
      </c>
      <c r="AK17" s="198" t="s">
        <v>103</v>
      </c>
      <c r="AL17" s="198" t="s">
        <v>103</v>
      </c>
      <c r="AN17" s="189"/>
      <c r="AO17" s="189"/>
      <c r="AP17" s="139"/>
      <c r="AQ17" s="151"/>
      <c r="AR17" s="139"/>
      <c r="AS17" s="140"/>
      <c r="AT17" s="139"/>
      <c r="AU17" s="139"/>
      <c r="AV17" s="139"/>
      <c r="AW17" s="46"/>
    </row>
    <row r="18" spans="1:49" ht="21.75" customHeight="1">
      <c r="A18" s="162">
        <v>6</v>
      </c>
      <c r="B18" s="137"/>
      <c r="C18" s="163"/>
      <c r="D18" s="137"/>
      <c r="E18" s="137"/>
      <c r="F18" s="138"/>
      <c r="G18" s="132" t="e">
        <f t="shared" si="5"/>
        <v>#N/A</v>
      </c>
      <c r="H18" s="126"/>
      <c r="I18" s="133" t="str">
        <f>VLOOKUP(L18,$AO$38:$AP$138,2)</f>
        <v>-</v>
      </c>
      <c r="J18" s="190"/>
      <c r="K18" s="190"/>
      <c r="L18" s="133">
        <f t="shared" si="0"/>
        <v>0</v>
      </c>
      <c r="M18" s="133" t="str">
        <f>VLOOKUP(P18,$AO$38:$AP$138,2)</f>
        <v>-</v>
      </c>
      <c r="N18" s="190"/>
      <c r="O18" s="190"/>
      <c r="P18" s="133">
        <f t="shared" si="1"/>
        <v>0</v>
      </c>
      <c r="Q18" s="133" t="str">
        <f>VLOOKUP(R18,$AO$38:$AP$138,2)</f>
        <v>-</v>
      </c>
      <c r="R18" s="15">
        <f t="shared" si="2"/>
        <v>0</v>
      </c>
      <c r="S18" s="15">
        <f>VLOOKUP(R18,$AI$38:$AK$138,3)</f>
        <v>0</v>
      </c>
      <c r="T18" s="127" t="e">
        <f>(Y18*S18)/100</f>
        <v>#N/A</v>
      </c>
      <c r="U18" s="47"/>
      <c r="V18" s="195"/>
      <c r="W18" s="65"/>
      <c r="X18" s="201" t="e">
        <f>CEILING(G18+T18+V18,10)</f>
        <v>#N/A</v>
      </c>
      <c r="Y18" s="14" t="e">
        <f>IF(F18&gt;VLOOKUP(E18,'ฐานการคำนวณ (ห้ามลบ)'!$B$3:$G$17,6,),VLOOKUP(E18,'ฐานการคำนวณ (ห้ามลบ)'!$B$3:$G$17,3,),VLOOKUP(E18,'ฐานการคำนวณ (ห้ามลบ)'!$B$3:$G$17,4,))</f>
        <v>#N/A</v>
      </c>
      <c r="Z18" s="48" t="e">
        <f t="shared" si="3"/>
        <v>#N/A</v>
      </c>
      <c r="AA18" s="14" t="e">
        <f>VLOOKUP(E18,'ฐานการคำนวณ (ห้ามลบ)'!$B$3:$C$17,2,)</f>
        <v>#N/A</v>
      </c>
      <c r="AB18" s="15" t="e">
        <f t="shared" si="4"/>
        <v>#N/A</v>
      </c>
      <c r="AC18" s="14" t="e">
        <f>AD18-F18</f>
        <v>#N/A</v>
      </c>
      <c r="AD18" s="42" t="e">
        <f>IF(F18+CEILING(AF18,10)&lt;AA18,F18+CEILING(AF18,10),IF(F18&gt;AA18,F18,AA18))</f>
        <v>#N/A</v>
      </c>
      <c r="AE18" s="17" t="e">
        <f>IF(F18+AF18 &gt; AA18,(Y18*(AB18/100))-AC18,0)</f>
        <v>#N/A</v>
      </c>
      <c r="AF18" s="16" t="e">
        <f>IF(F18 &gt; AA18,0,Y18*(AB18/100))</f>
        <v>#N/A</v>
      </c>
      <c r="AG18" s="17" t="e">
        <f>IF(F18&gt;AA18,0,IF((Y18*(AB18/100))+F18&gt;AA18,AC18,Y18*(AB18/100)))</f>
        <v>#N/A</v>
      </c>
      <c r="AH18" s="137"/>
      <c r="AI18" s="198" t="s">
        <v>103</v>
      </c>
      <c r="AJ18" s="198" t="s">
        <v>103</v>
      </c>
      <c r="AK18" s="198" t="s">
        <v>103</v>
      </c>
      <c r="AL18" s="198" t="s">
        <v>103</v>
      </c>
      <c r="AN18" s="189"/>
      <c r="AO18" s="189"/>
      <c r="AP18" s="139"/>
      <c r="AQ18" s="151"/>
      <c r="AR18" s="139"/>
      <c r="AS18" s="140"/>
      <c r="AT18" s="139"/>
      <c r="AU18" s="139"/>
      <c r="AV18" s="139"/>
      <c r="AW18" s="46"/>
    </row>
    <row r="19" spans="1:49" ht="21.75" customHeight="1">
      <c r="A19" s="162">
        <v>7</v>
      </c>
      <c r="B19" s="137"/>
      <c r="C19" s="163"/>
      <c r="D19" s="137"/>
      <c r="E19" s="137"/>
      <c r="F19" s="138"/>
      <c r="G19" s="132" t="e">
        <f t="shared" si="5"/>
        <v>#N/A</v>
      </c>
      <c r="H19" s="126"/>
      <c r="I19" s="133" t="str">
        <f>VLOOKUP(L19,$AO$38:$AP$138,2)</f>
        <v>-</v>
      </c>
      <c r="J19" s="190"/>
      <c r="K19" s="190"/>
      <c r="L19" s="133">
        <f t="shared" si="0"/>
        <v>0</v>
      </c>
      <c r="M19" s="133" t="str">
        <f>VLOOKUP(P19,$AO$38:$AP$138,2)</f>
        <v>-</v>
      </c>
      <c r="N19" s="190"/>
      <c r="O19" s="190"/>
      <c r="P19" s="133">
        <f t="shared" si="1"/>
        <v>0</v>
      </c>
      <c r="Q19" s="133" t="str">
        <f>VLOOKUP(R19,$AO$38:$AP$138,2)</f>
        <v>-</v>
      </c>
      <c r="R19" s="15">
        <f t="shared" si="2"/>
        <v>0</v>
      </c>
      <c r="S19" s="15">
        <f>VLOOKUP(R19,$AI$38:$AK$138,3)</f>
        <v>0</v>
      </c>
      <c r="T19" s="127" t="e">
        <f>(Y19*S19)/100</f>
        <v>#N/A</v>
      </c>
      <c r="U19" s="47"/>
      <c r="V19" s="195"/>
      <c r="W19" s="65"/>
      <c r="X19" s="201" t="e">
        <f>CEILING(G19+T19+V19,10)</f>
        <v>#N/A</v>
      </c>
      <c r="Y19" s="14" t="e">
        <f>IF(F19&gt;VLOOKUP(E19,'ฐานการคำนวณ (ห้ามลบ)'!$B$3:$G$17,6,),VLOOKUP(E19,'ฐานการคำนวณ (ห้ามลบ)'!$B$3:$G$17,3,),VLOOKUP(E19,'ฐานการคำนวณ (ห้ามลบ)'!$B$3:$G$17,4,))</f>
        <v>#N/A</v>
      </c>
      <c r="Z19" s="48" t="e">
        <f t="shared" si="3"/>
        <v>#N/A</v>
      </c>
      <c r="AA19" s="14" t="e">
        <f>VLOOKUP(E19,'ฐานการคำนวณ (ห้ามลบ)'!$B$3:$C$17,2,)</f>
        <v>#N/A</v>
      </c>
      <c r="AB19" s="15" t="e">
        <f t="shared" si="4"/>
        <v>#N/A</v>
      </c>
      <c r="AC19" s="14" t="e">
        <f>AD19-F19</f>
        <v>#N/A</v>
      </c>
      <c r="AD19" s="42" t="e">
        <f>IF(F19+CEILING(AF19,10)&lt;AA19,F19+CEILING(AF19,10),IF(F19&gt;AA19,F19,AA19))</f>
        <v>#N/A</v>
      </c>
      <c r="AE19" s="17" t="e">
        <f>IF(F19+AF19 &gt; AA19,(Y19*(AB19/100))-AC19,0)</f>
        <v>#N/A</v>
      </c>
      <c r="AF19" s="16" t="e">
        <f>IF(F19 &gt; AA19,0,Y19*(AB19/100))</f>
        <v>#N/A</v>
      </c>
      <c r="AG19" s="17" t="e">
        <f>IF(F19&gt;AA19,0,IF((Y19*(AB19/100))+F19&gt;AA19,AC19,Y19*(AB19/100)))</f>
        <v>#N/A</v>
      </c>
      <c r="AH19" s="137"/>
      <c r="AI19" s="198" t="s">
        <v>103</v>
      </c>
      <c r="AJ19" s="198" t="s">
        <v>103</v>
      </c>
      <c r="AK19" s="198" t="s">
        <v>103</v>
      </c>
      <c r="AL19" s="198" t="s">
        <v>103</v>
      </c>
      <c r="AN19" s="189"/>
      <c r="AO19" s="189"/>
      <c r="AP19" s="139"/>
      <c r="AQ19" s="151"/>
      <c r="AR19" s="139"/>
      <c r="AS19" s="140"/>
      <c r="AT19" s="139"/>
      <c r="AU19" s="139"/>
      <c r="AV19" s="139"/>
      <c r="AW19" s="46"/>
    </row>
    <row r="20" spans="1:49" ht="21.75" customHeight="1">
      <c r="A20" s="162">
        <v>8</v>
      </c>
      <c r="B20" s="137"/>
      <c r="C20" s="163"/>
      <c r="D20" s="137"/>
      <c r="E20" s="137"/>
      <c r="F20" s="138"/>
      <c r="G20" s="132" t="e">
        <f t="shared" si="5"/>
        <v>#N/A</v>
      </c>
      <c r="H20" s="126"/>
      <c r="I20" s="133" t="str">
        <f>VLOOKUP(L20,$AO$38:$AP$138,2)</f>
        <v>-</v>
      </c>
      <c r="J20" s="190"/>
      <c r="K20" s="190"/>
      <c r="L20" s="133">
        <f t="shared" si="0"/>
        <v>0</v>
      </c>
      <c r="M20" s="133" t="str">
        <f>VLOOKUP(P20,$AO$38:$AP$138,2)</f>
        <v>-</v>
      </c>
      <c r="N20" s="190"/>
      <c r="O20" s="190"/>
      <c r="P20" s="133">
        <f t="shared" si="1"/>
        <v>0</v>
      </c>
      <c r="Q20" s="133" t="str">
        <f>VLOOKUP(R20,$AO$38:$AP$138,2)</f>
        <v>-</v>
      </c>
      <c r="R20" s="15">
        <f t="shared" si="2"/>
        <v>0</v>
      </c>
      <c r="S20" s="15">
        <f>VLOOKUP(R20,$AI$38:$AK$138,3)</f>
        <v>0</v>
      </c>
      <c r="T20" s="127" t="e">
        <f>(Y20*S20)/100</f>
        <v>#N/A</v>
      </c>
      <c r="U20" s="47"/>
      <c r="V20" s="195"/>
      <c r="W20" s="65"/>
      <c r="X20" s="201" t="e">
        <f>CEILING(G20+T20+V20,10)</f>
        <v>#N/A</v>
      </c>
      <c r="Y20" s="14" t="e">
        <f>IF(F20&gt;VLOOKUP(E20,'ฐานการคำนวณ (ห้ามลบ)'!$B$3:$G$17,6,),VLOOKUP(E20,'ฐานการคำนวณ (ห้ามลบ)'!$B$3:$G$17,3,),VLOOKUP(E20,'ฐานการคำนวณ (ห้ามลบ)'!$B$3:$G$17,4,))</f>
        <v>#N/A</v>
      </c>
      <c r="Z20" s="48" t="e">
        <f t="shared" si="3"/>
        <v>#N/A</v>
      </c>
      <c r="AA20" s="14" t="e">
        <f>VLOOKUP(E20,'ฐานการคำนวณ (ห้ามลบ)'!$B$3:$C$17,2,)</f>
        <v>#N/A</v>
      </c>
      <c r="AB20" s="15" t="e">
        <f t="shared" si="4"/>
        <v>#N/A</v>
      </c>
      <c r="AC20" s="14" t="e">
        <f>AD20-F20</f>
        <v>#N/A</v>
      </c>
      <c r="AD20" s="42" t="e">
        <f>IF(F20+CEILING(AF20,10)&lt;AA20,F20+CEILING(AF20,10),IF(F20&gt;AA20,F20,AA20))</f>
        <v>#N/A</v>
      </c>
      <c r="AE20" s="17" t="e">
        <f>IF(F20+AF20 &gt; AA20,(Y20*(AB20/100))-AC20,0)</f>
        <v>#N/A</v>
      </c>
      <c r="AF20" s="16" t="e">
        <f>IF(F20 &gt; AA20,0,Y20*(AB20/100))</f>
        <v>#N/A</v>
      </c>
      <c r="AG20" s="17" t="e">
        <f>IF(F20&gt;AA20,0,IF((Y20*(AB20/100))+F20&gt;AA20,AC20,Y20*(AB20/100)))</f>
        <v>#N/A</v>
      </c>
      <c r="AH20" s="137"/>
      <c r="AI20" s="198" t="s">
        <v>103</v>
      </c>
      <c r="AJ20" s="198" t="s">
        <v>103</v>
      </c>
      <c r="AK20" s="198" t="s">
        <v>103</v>
      </c>
      <c r="AL20" s="198" t="s">
        <v>103</v>
      </c>
      <c r="AN20" s="189"/>
      <c r="AO20" s="189"/>
      <c r="AP20" s="139"/>
      <c r="AQ20" s="151"/>
      <c r="AR20" s="139"/>
      <c r="AS20" s="140"/>
      <c r="AT20" s="139"/>
      <c r="AU20" s="139"/>
      <c r="AV20" s="139"/>
      <c r="AW20" s="46"/>
    </row>
    <row r="21" spans="1:49" ht="21.75" customHeight="1">
      <c r="A21" s="162">
        <v>9</v>
      </c>
      <c r="B21" s="137"/>
      <c r="C21" s="163"/>
      <c r="D21" s="137"/>
      <c r="E21" s="137"/>
      <c r="F21" s="138"/>
      <c r="G21" s="132" t="e">
        <f t="shared" si="5"/>
        <v>#N/A</v>
      </c>
      <c r="H21" s="126"/>
      <c r="I21" s="133" t="str">
        <f>VLOOKUP(L21,$AO$38:$AP$138,2)</f>
        <v>-</v>
      </c>
      <c r="J21" s="190"/>
      <c r="K21" s="190"/>
      <c r="L21" s="133">
        <f t="shared" si="0"/>
        <v>0</v>
      </c>
      <c r="M21" s="133" t="str">
        <f>VLOOKUP(P21,$AO$38:$AP$138,2)</f>
        <v>-</v>
      </c>
      <c r="N21" s="190"/>
      <c r="O21" s="190"/>
      <c r="P21" s="133">
        <f t="shared" si="1"/>
        <v>0</v>
      </c>
      <c r="Q21" s="133" t="str">
        <f>VLOOKUP(R21,$AO$38:$AP$138,2)</f>
        <v>-</v>
      </c>
      <c r="R21" s="15">
        <f t="shared" si="2"/>
        <v>0</v>
      </c>
      <c r="S21" s="15">
        <f>VLOOKUP(R21,$AI$38:$AK$138,3)</f>
        <v>0</v>
      </c>
      <c r="T21" s="127" t="e">
        <f>(Y21*S21)/100</f>
        <v>#N/A</v>
      </c>
      <c r="U21" s="47"/>
      <c r="V21" s="195"/>
      <c r="W21" s="65"/>
      <c r="X21" s="201" t="e">
        <f>CEILING(G21+T21+V21,10)</f>
        <v>#N/A</v>
      </c>
      <c r="Y21" s="14" t="e">
        <f>IF(F21&gt;VLOOKUP(E21,'ฐานการคำนวณ (ห้ามลบ)'!$B$3:$G$17,6,),VLOOKUP(E21,'ฐานการคำนวณ (ห้ามลบ)'!$B$3:$G$17,3,),VLOOKUP(E21,'ฐานการคำนวณ (ห้ามลบ)'!$B$3:$G$17,4,))</f>
        <v>#N/A</v>
      </c>
      <c r="Z21" s="48" t="e">
        <f t="shared" si="3"/>
        <v>#N/A</v>
      </c>
      <c r="AA21" s="14" t="e">
        <f>VLOOKUP(E21,'ฐานการคำนวณ (ห้ามลบ)'!$B$3:$C$17,2,)</f>
        <v>#N/A</v>
      </c>
      <c r="AB21" s="15" t="e">
        <f t="shared" si="4"/>
        <v>#N/A</v>
      </c>
      <c r="AC21" s="14" t="e">
        <f>AD21-F21</f>
        <v>#N/A</v>
      </c>
      <c r="AD21" s="42" t="e">
        <f>IF(F21+CEILING(AF21,10)&lt;AA21,F21+CEILING(AF21,10),IF(F21&gt;AA21,F21,AA21))</f>
        <v>#N/A</v>
      </c>
      <c r="AE21" s="17" t="e">
        <f>IF(F21+AF21 &gt; AA21,(Y21*(AB21/100))-AC21,0)</f>
        <v>#N/A</v>
      </c>
      <c r="AF21" s="16" t="e">
        <f>IF(F21 &gt; AA21,0,Y21*(AB21/100))</f>
        <v>#N/A</v>
      </c>
      <c r="AG21" s="17" t="e">
        <f>IF(F21&gt;AA21,0,IF((Y21*(AB21/100))+F21&gt;AA21,AC21,Y21*(AB21/100)))</f>
        <v>#N/A</v>
      </c>
      <c r="AH21" s="137"/>
      <c r="AI21" s="198" t="s">
        <v>103</v>
      </c>
      <c r="AJ21" s="198" t="s">
        <v>103</v>
      </c>
      <c r="AK21" s="198" t="s">
        <v>103</v>
      </c>
      <c r="AL21" s="198" t="s">
        <v>103</v>
      </c>
      <c r="AN21" s="189"/>
      <c r="AO21" s="189"/>
      <c r="AP21" s="139"/>
      <c r="AQ21" s="151"/>
      <c r="AR21" s="139"/>
      <c r="AS21" s="140"/>
      <c r="AT21" s="139"/>
      <c r="AU21" s="139"/>
      <c r="AV21" s="139"/>
      <c r="AW21" s="46"/>
    </row>
    <row r="22" spans="1:49" ht="21.75" customHeight="1">
      <c r="A22" s="162">
        <v>10</v>
      </c>
      <c r="B22" s="137"/>
      <c r="C22" s="163"/>
      <c r="D22" s="137"/>
      <c r="E22" s="137"/>
      <c r="F22" s="138"/>
      <c r="G22" s="132" t="e">
        <f t="shared" si="5"/>
        <v>#N/A</v>
      </c>
      <c r="H22" s="126"/>
      <c r="I22" s="133" t="str">
        <f>VLOOKUP(L22,$AO$38:$AP$138,2)</f>
        <v>-</v>
      </c>
      <c r="J22" s="190"/>
      <c r="K22" s="190"/>
      <c r="L22" s="133">
        <f t="shared" si="0"/>
        <v>0</v>
      </c>
      <c r="M22" s="133" t="str">
        <f>VLOOKUP(P22,$AO$38:$AP$138,2)</f>
        <v>-</v>
      </c>
      <c r="N22" s="190"/>
      <c r="O22" s="190"/>
      <c r="P22" s="133">
        <f t="shared" si="1"/>
        <v>0</v>
      </c>
      <c r="Q22" s="133" t="str">
        <f>VLOOKUP(R22,$AO$38:$AP$138,2)</f>
        <v>-</v>
      </c>
      <c r="R22" s="15">
        <f t="shared" si="2"/>
        <v>0</v>
      </c>
      <c r="S22" s="15">
        <f>VLOOKUP(R22,$AI$38:$AK$138,3)</f>
        <v>0</v>
      </c>
      <c r="T22" s="127" t="e">
        <f>(Y22*S22)/100</f>
        <v>#N/A</v>
      </c>
      <c r="U22" s="47"/>
      <c r="V22" s="195"/>
      <c r="W22" s="65"/>
      <c r="X22" s="201" t="e">
        <f>CEILING(G22+T22+V22,10)</f>
        <v>#N/A</v>
      </c>
      <c r="Y22" s="14" t="e">
        <f>IF(F22&gt;VLOOKUP(E22,'ฐานการคำนวณ (ห้ามลบ)'!$B$3:$G$17,6,),VLOOKUP(E22,'ฐานการคำนวณ (ห้ามลบ)'!$B$3:$G$17,3,),VLOOKUP(E22,'ฐานการคำนวณ (ห้ามลบ)'!$B$3:$G$17,4,))</f>
        <v>#N/A</v>
      </c>
      <c r="Z22" s="48" t="e">
        <f t="shared" si="3"/>
        <v>#N/A</v>
      </c>
      <c r="AA22" s="14" t="e">
        <f>VLOOKUP(E22,'ฐานการคำนวณ (ห้ามลบ)'!$B$3:$C$17,2,)</f>
        <v>#N/A</v>
      </c>
      <c r="AB22" s="15" t="e">
        <f t="shared" si="4"/>
        <v>#N/A</v>
      </c>
      <c r="AC22" s="14" t="e">
        <f>AD22-F22</f>
        <v>#N/A</v>
      </c>
      <c r="AD22" s="42" t="e">
        <f>IF(F22+CEILING(AF22,10)&lt;AA22,F22+CEILING(AF22,10),IF(F22&gt;AA22,F22,AA22))</f>
        <v>#N/A</v>
      </c>
      <c r="AE22" s="17" t="e">
        <f>IF(F22+AF22 &gt; AA22,(Y22*(AB22/100))-AC22,0)</f>
        <v>#N/A</v>
      </c>
      <c r="AF22" s="16" t="e">
        <f>IF(F22 &gt; AA22,0,Y22*(AB22/100))</f>
        <v>#N/A</v>
      </c>
      <c r="AG22" s="17" t="e">
        <f>IF(F22&gt;AA22,0,IF((Y22*(AB22/100))+F22&gt;AA22,AC22,Y22*(AB22/100)))</f>
        <v>#N/A</v>
      </c>
      <c r="AH22" s="137"/>
      <c r="AI22" s="198" t="s">
        <v>103</v>
      </c>
      <c r="AJ22" s="198" t="s">
        <v>103</v>
      </c>
      <c r="AK22" s="198" t="s">
        <v>103</v>
      </c>
      <c r="AL22" s="198" t="s">
        <v>103</v>
      </c>
      <c r="AN22" s="189"/>
      <c r="AO22" s="189"/>
      <c r="AP22" s="139"/>
      <c r="AQ22" s="151"/>
      <c r="AR22" s="139"/>
      <c r="AS22" s="140"/>
      <c r="AT22" s="139"/>
      <c r="AU22" s="139"/>
      <c r="AV22" s="139"/>
      <c r="AW22" s="46"/>
    </row>
    <row r="23" spans="1:49" ht="21.75" customHeight="1">
      <c r="A23" s="162">
        <v>11</v>
      </c>
      <c r="B23" s="137"/>
      <c r="C23" s="163"/>
      <c r="D23" s="137"/>
      <c r="E23" s="137"/>
      <c r="F23" s="138"/>
      <c r="G23" s="132" t="e">
        <f t="shared" si="5"/>
        <v>#N/A</v>
      </c>
      <c r="H23" s="126"/>
      <c r="I23" s="133" t="str">
        <f>VLOOKUP(L23,$AO$38:$AP$138,2)</f>
        <v>-</v>
      </c>
      <c r="J23" s="190"/>
      <c r="K23" s="190"/>
      <c r="L23" s="133">
        <f t="shared" si="0"/>
        <v>0</v>
      </c>
      <c r="M23" s="133" t="str">
        <f>VLOOKUP(P23,$AO$38:$AP$138,2)</f>
        <v>-</v>
      </c>
      <c r="N23" s="190"/>
      <c r="O23" s="190"/>
      <c r="P23" s="133">
        <f t="shared" si="1"/>
        <v>0</v>
      </c>
      <c r="Q23" s="133" t="str">
        <f>VLOOKUP(R23,$AO$38:$AP$138,2)</f>
        <v>-</v>
      </c>
      <c r="R23" s="15">
        <f t="shared" si="2"/>
        <v>0</v>
      </c>
      <c r="S23" s="15">
        <f>VLOOKUP(R23,$AI$38:$AK$138,3)</f>
        <v>0</v>
      </c>
      <c r="T23" s="127" t="e">
        <f>(Y23*S23)/100</f>
        <v>#N/A</v>
      </c>
      <c r="U23" s="47"/>
      <c r="V23" s="195"/>
      <c r="W23" s="65"/>
      <c r="X23" s="201" t="e">
        <f>CEILING(G23+T23+V23,10)</f>
        <v>#N/A</v>
      </c>
      <c r="Y23" s="14" t="e">
        <f>IF(F23&gt;VLOOKUP(E23,'ฐานการคำนวณ (ห้ามลบ)'!$B$3:$G$17,6,),VLOOKUP(E23,'ฐานการคำนวณ (ห้ามลบ)'!$B$3:$G$17,3,),VLOOKUP(E23,'ฐานการคำนวณ (ห้ามลบ)'!$B$3:$G$17,4,))</f>
        <v>#N/A</v>
      </c>
      <c r="Z23" s="48" t="e">
        <f t="shared" si="3"/>
        <v>#N/A</v>
      </c>
      <c r="AA23" s="14" t="e">
        <f>VLOOKUP(E23,'ฐานการคำนวณ (ห้ามลบ)'!$B$3:$C$17,2,)</f>
        <v>#N/A</v>
      </c>
      <c r="AB23" s="15" t="e">
        <f t="shared" si="4"/>
        <v>#N/A</v>
      </c>
      <c r="AC23" s="14" t="e">
        <f>AD23-F23</f>
        <v>#N/A</v>
      </c>
      <c r="AD23" s="42" t="e">
        <f>IF(F23+CEILING(AF23,10)&lt;AA23,F23+CEILING(AF23,10),IF(F23&gt;AA23,F23,AA23))</f>
        <v>#N/A</v>
      </c>
      <c r="AE23" s="17" t="e">
        <f>IF(F23+AF23 &gt; AA23,(Y23*(AB23/100))-AC23,0)</f>
        <v>#N/A</v>
      </c>
      <c r="AF23" s="16" t="e">
        <f>IF(F23 &gt; AA23,0,Y23*(AB23/100))</f>
        <v>#N/A</v>
      </c>
      <c r="AG23" s="17" t="e">
        <f>IF(F23&gt;AA23,0,IF((Y23*(AB23/100))+F23&gt;AA23,AC23,Y23*(AB23/100)))</f>
        <v>#N/A</v>
      </c>
      <c r="AH23" s="137"/>
      <c r="AI23" s="198" t="s">
        <v>103</v>
      </c>
      <c r="AJ23" s="198" t="s">
        <v>103</v>
      </c>
      <c r="AK23" s="198" t="s">
        <v>103</v>
      </c>
      <c r="AL23" s="198" t="s">
        <v>103</v>
      </c>
      <c r="AN23" s="189"/>
      <c r="AO23" s="189"/>
      <c r="AP23" s="139"/>
      <c r="AQ23" s="151"/>
      <c r="AR23" s="139"/>
      <c r="AS23" s="140"/>
      <c r="AT23" s="139"/>
      <c r="AU23" s="139"/>
      <c r="AV23" s="139"/>
      <c r="AW23" s="46"/>
    </row>
    <row r="24" spans="1:49" ht="21.75" customHeight="1">
      <c r="A24" s="162">
        <v>12</v>
      </c>
      <c r="B24" s="137"/>
      <c r="C24" s="163"/>
      <c r="D24" s="137"/>
      <c r="E24" s="137"/>
      <c r="F24" s="138"/>
      <c r="G24" s="132" t="e">
        <f t="shared" si="5"/>
        <v>#N/A</v>
      </c>
      <c r="H24" s="126"/>
      <c r="I24" s="133" t="str">
        <f>VLOOKUP(L24,$AO$38:$AP$138,2)</f>
        <v>-</v>
      </c>
      <c r="J24" s="190"/>
      <c r="K24" s="190"/>
      <c r="L24" s="133">
        <f t="shared" si="0"/>
        <v>0</v>
      </c>
      <c r="M24" s="133" t="str">
        <f>VLOOKUP(P24,$AO$38:$AP$138,2)</f>
        <v>-</v>
      </c>
      <c r="N24" s="190"/>
      <c r="O24" s="190"/>
      <c r="P24" s="133">
        <f t="shared" si="1"/>
        <v>0</v>
      </c>
      <c r="Q24" s="133" t="str">
        <f>VLOOKUP(R24,$AO$38:$AP$138,2)</f>
        <v>-</v>
      </c>
      <c r="R24" s="15">
        <f t="shared" si="2"/>
        <v>0</v>
      </c>
      <c r="S24" s="15">
        <f>VLOOKUP(R24,$AI$38:$AK$138,3)</f>
        <v>0</v>
      </c>
      <c r="T24" s="127" t="e">
        <f>(Y24*S24)/100</f>
        <v>#N/A</v>
      </c>
      <c r="U24" s="47"/>
      <c r="V24" s="195"/>
      <c r="W24" s="65"/>
      <c r="X24" s="201" t="e">
        <f>CEILING(G24+T24+V24,10)</f>
        <v>#N/A</v>
      </c>
      <c r="Y24" s="14" t="e">
        <f>IF(F24&gt;VLOOKUP(E24,'ฐานการคำนวณ (ห้ามลบ)'!$B$3:$G$17,6,),VLOOKUP(E24,'ฐานการคำนวณ (ห้ามลบ)'!$B$3:$G$17,3,),VLOOKUP(E24,'ฐานการคำนวณ (ห้ามลบ)'!$B$3:$G$17,4,))</f>
        <v>#N/A</v>
      </c>
      <c r="Z24" s="48" t="e">
        <f t="shared" si="3"/>
        <v>#N/A</v>
      </c>
      <c r="AA24" s="14" t="e">
        <f>VLOOKUP(E24,'ฐานการคำนวณ (ห้ามลบ)'!$B$3:$C$17,2,)</f>
        <v>#N/A</v>
      </c>
      <c r="AB24" s="15" t="e">
        <f t="shared" si="4"/>
        <v>#N/A</v>
      </c>
      <c r="AC24" s="14" t="e">
        <f>AD24-F24</f>
        <v>#N/A</v>
      </c>
      <c r="AD24" s="42" t="e">
        <f>IF(F24+CEILING(AF24,10)&lt;AA24,F24+CEILING(AF24,10),IF(F24&gt;AA24,F24,AA24))</f>
        <v>#N/A</v>
      </c>
      <c r="AE24" s="17" t="e">
        <f>IF(F24+AF24 &gt; AA24,(Y24*(AB24/100))-AC24,0)</f>
        <v>#N/A</v>
      </c>
      <c r="AF24" s="16" t="e">
        <f>IF(F24 &gt; AA24,0,Y24*(AB24/100))</f>
        <v>#N/A</v>
      </c>
      <c r="AG24" s="17" t="e">
        <f>IF(F24&gt;AA24,0,IF((Y24*(AB24/100))+F24&gt;AA24,AC24,Y24*(AB24/100)))</f>
        <v>#N/A</v>
      </c>
      <c r="AH24" s="137"/>
      <c r="AI24" s="198" t="s">
        <v>103</v>
      </c>
      <c r="AJ24" s="198" t="s">
        <v>103</v>
      </c>
      <c r="AK24" s="198" t="s">
        <v>103</v>
      </c>
      <c r="AL24" s="198" t="s">
        <v>103</v>
      </c>
      <c r="AN24" s="189"/>
      <c r="AO24" s="189"/>
      <c r="AP24" s="139"/>
      <c r="AQ24" s="151"/>
      <c r="AR24" s="139"/>
      <c r="AS24" s="140"/>
      <c r="AT24" s="139"/>
      <c r="AU24" s="139"/>
      <c r="AV24" s="139"/>
      <c r="AW24" s="46"/>
    </row>
    <row r="25" spans="1:49" ht="21.75" customHeight="1">
      <c r="A25" s="162">
        <v>13</v>
      </c>
      <c r="B25" s="137"/>
      <c r="C25" s="163"/>
      <c r="D25" s="137"/>
      <c r="E25" s="137"/>
      <c r="F25" s="138"/>
      <c r="G25" s="132" t="e">
        <f t="shared" si="5"/>
        <v>#N/A</v>
      </c>
      <c r="H25" s="126"/>
      <c r="I25" s="133" t="str">
        <f>VLOOKUP(L25,$AO$38:$AP$138,2)</f>
        <v>-</v>
      </c>
      <c r="J25" s="190"/>
      <c r="K25" s="190"/>
      <c r="L25" s="133">
        <f t="shared" si="0"/>
        <v>0</v>
      </c>
      <c r="M25" s="133" t="str">
        <f>VLOOKUP(P25,$AO$38:$AP$138,2)</f>
        <v>-</v>
      </c>
      <c r="N25" s="190"/>
      <c r="O25" s="190"/>
      <c r="P25" s="133">
        <f t="shared" si="1"/>
        <v>0</v>
      </c>
      <c r="Q25" s="133" t="str">
        <f>VLOOKUP(R25,$AO$38:$AP$138,2)</f>
        <v>-</v>
      </c>
      <c r="R25" s="15">
        <f t="shared" si="2"/>
        <v>0</v>
      </c>
      <c r="S25" s="15">
        <f>VLOOKUP(R25,$AI$38:$AK$138,3)</f>
        <v>0</v>
      </c>
      <c r="T25" s="127" t="e">
        <f>(Y25*S25)/100</f>
        <v>#N/A</v>
      </c>
      <c r="U25" s="47"/>
      <c r="V25" s="195"/>
      <c r="W25" s="65"/>
      <c r="X25" s="201" t="e">
        <f>CEILING(G25+T25+V25,10)</f>
        <v>#N/A</v>
      </c>
      <c r="Y25" s="14" t="e">
        <f>IF(F25&gt;VLOOKUP(E25,'ฐานการคำนวณ (ห้ามลบ)'!$B$3:$G$17,6,),VLOOKUP(E25,'ฐานการคำนวณ (ห้ามลบ)'!$B$3:$G$17,3,),VLOOKUP(E25,'ฐานการคำนวณ (ห้ามลบ)'!$B$3:$G$17,4,))</f>
        <v>#N/A</v>
      </c>
      <c r="Z25" s="48" t="e">
        <f t="shared" si="3"/>
        <v>#N/A</v>
      </c>
      <c r="AA25" s="14" t="e">
        <f>VLOOKUP(E25,'ฐานการคำนวณ (ห้ามลบ)'!$B$3:$C$17,2,)</f>
        <v>#N/A</v>
      </c>
      <c r="AB25" s="15" t="e">
        <f t="shared" si="4"/>
        <v>#N/A</v>
      </c>
      <c r="AC25" s="14" t="e">
        <f>AD25-F25</f>
        <v>#N/A</v>
      </c>
      <c r="AD25" s="42" t="e">
        <f>IF(F25+CEILING(AF25,10)&lt;AA25,F25+CEILING(AF25,10),IF(F25&gt;AA25,F25,AA25))</f>
        <v>#N/A</v>
      </c>
      <c r="AE25" s="17" t="e">
        <f>IF(F25+AF25 &gt; AA25,(Y25*(AB25/100))-AC25,0)</f>
        <v>#N/A</v>
      </c>
      <c r="AF25" s="16" t="e">
        <f>IF(F25 &gt; AA25,0,Y25*(AB25/100))</f>
        <v>#N/A</v>
      </c>
      <c r="AG25" s="17" t="e">
        <f>IF(F25&gt;AA25,0,IF((Y25*(AB25/100))+F25&gt;AA25,AC25,Y25*(AB25/100)))</f>
        <v>#N/A</v>
      </c>
      <c r="AH25" s="137"/>
      <c r="AI25" s="198" t="s">
        <v>103</v>
      </c>
      <c r="AJ25" s="198" t="s">
        <v>103</v>
      </c>
      <c r="AK25" s="198" t="s">
        <v>103</v>
      </c>
      <c r="AL25" s="198" t="s">
        <v>103</v>
      </c>
      <c r="AN25" s="189"/>
      <c r="AO25" s="189"/>
      <c r="AP25" s="139"/>
      <c r="AQ25" s="151"/>
      <c r="AR25" s="139"/>
      <c r="AS25" s="140"/>
      <c r="AT25" s="139"/>
      <c r="AU25" s="139"/>
      <c r="AV25" s="139"/>
      <c r="AW25" s="46"/>
    </row>
    <row r="26" spans="1:49" ht="21.75" customHeight="1">
      <c r="A26" s="162">
        <v>14</v>
      </c>
      <c r="B26" s="137"/>
      <c r="C26" s="163"/>
      <c r="D26" s="137"/>
      <c r="E26" s="137"/>
      <c r="F26" s="138"/>
      <c r="G26" s="132" t="e">
        <f t="shared" si="5"/>
        <v>#N/A</v>
      </c>
      <c r="H26" s="126"/>
      <c r="I26" s="133" t="str">
        <f>VLOOKUP(L26,$AO$38:$AP$138,2)</f>
        <v>-</v>
      </c>
      <c r="J26" s="190"/>
      <c r="K26" s="190"/>
      <c r="L26" s="133">
        <f t="shared" si="0"/>
        <v>0</v>
      </c>
      <c r="M26" s="133" t="str">
        <f>VLOOKUP(P26,$AO$38:$AP$138,2)</f>
        <v>-</v>
      </c>
      <c r="N26" s="190"/>
      <c r="O26" s="190"/>
      <c r="P26" s="133">
        <f t="shared" si="1"/>
        <v>0</v>
      </c>
      <c r="Q26" s="133" t="str">
        <f>VLOOKUP(R26,$AO$38:$AP$138,2)</f>
        <v>-</v>
      </c>
      <c r="R26" s="15">
        <f t="shared" si="2"/>
        <v>0</v>
      </c>
      <c r="S26" s="15">
        <f>VLOOKUP(R26,$AI$38:$AK$138,3)</f>
        <v>0</v>
      </c>
      <c r="T26" s="127" t="e">
        <f>(Y26*S26)/100</f>
        <v>#N/A</v>
      </c>
      <c r="U26" s="47"/>
      <c r="V26" s="195"/>
      <c r="W26" s="65"/>
      <c r="X26" s="201" t="e">
        <f>CEILING(G26+T26+V26,10)</f>
        <v>#N/A</v>
      </c>
      <c r="Y26" s="14" t="e">
        <f>IF(F26&gt;VLOOKUP(E26,'ฐานการคำนวณ (ห้ามลบ)'!$B$3:$G$17,6,),VLOOKUP(E26,'ฐานการคำนวณ (ห้ามลบ)'!$B$3:$G$17,3,),VLOOKUP(E26,'ฐานการคำนวณ (ห้ามลบ)'!$B$3:$G$17,4,))</f>
        <v>#N/A</v>
      </c>
      <c r="Z26" s="48" t="e">
        <f t="shared" si="3"/>
        <v>#N/A</v>
      </c>
      <c r="AA26" s="14" t="e">
        <f>VLOOKUP(E26,'ฐานการคำนวณ (ห้ามลบ)'!$B$3:$C$17,2,)</f>
        <v>#N/A</v>
      </c>
      <c r="AB26" s="15" t="e">
        <f t="shared" si="4"/>
        <v>#N/A</v>
      </c>
      <c r="AC26" s="14" t="e">
        <f>AD26-F26</f>
        <v>#N/A</v>
      </c>
      <c r="AD26" s="42" t="e">
        <f>IF(F26+CEILING(AF26,10)&lt;AA26,F26+CEILING(AF26,10),IF(F26&gt;AA26,F26,AA26))</f>
        <v>#N/A</v>
      </c>
      <c r="AE26" s="17" t="e">
        <f>IF(F26+AF26 &gt; AA26,(Y26*(AB26/100))-AC26,0)</f>
        <v>#N/A</v>
      </c>
      <c r="AF26" s="16" t="e">
        <f>IF(F26 &gt; AA26,0,Y26*(AB26/100))</f>
        <v>#N/A</v>
      </c>
      <c r="AG26" s="17" t="e">
        <f>IF(F26&gt;AA26,0,IF((Y26*(AB26/100))+F26&gt;AA26,AC26,Y26*(AB26/100)))</f>
        <v>#N/A</v>
      </c>
      <c r="AH26" s="137"/>
      <c r="AI26" s="198" t="s">
        <v>103</v>
      </c>
      <c r="AJ26" s="198" t="s">
        <v>103</v>
      </c>
      <c r="AK26" s="198" t="s">
        <v>103</v>
      </c>
      <c r="AL26" s="198" t="s">
        <v>103</v>
      </c>
      <c r="AN26" s="189"/>
      <c r="AO26" s="189"/>
      <c r="AP26" s="139"/>
      <c r="AQ26" s="151"/>
      <c r="AR26" s="139"/>
      <c r="AS26" s="140"/>
      <c r="AT26" s="139"/>
      <c r="AU26" s="139"/>
      <c r="AV26" s="139"/>
      <c r="AW26" s="46"/>
    </row>
    <row r="27" spans="1:49" ht="21.75" customHeight="1">
      <c r="A27" s="162">
        <v>15</v>
      </c>
      <c r="B27" s="137"/>
      <c r="C27" s="163"/>
      <c r="D27" s="137"/>
      <c r="E27" s="137"/>
      <c r="F27" s="138"/>
      <c r="G27" s="132" t="e">
        <f t="shared" si="5"/>
        <v>#N/A</v>
      </c>
      <c r="H27" s="126"/>
      <c r="I27" s="133" t="str">
        <f>VLOOKUP(L27,$AO$38:$AP$138,2)</f>
        <v>-</v>
      </c>
      <c r="J27" s="190"/>
      <c r="K27" s="190"/>
      <c r="L27" s="133">
        <f t="shared" si="0"/>
        <v>0</v>
      </c>
      <c r="M27" s="133" t="str">
        <f>VLOOKUP(P27,$AO$38:$AP$138,2)</f>
        <v>-</v>
      </c>
      <c r="N27" s="190"/>
      <c r="O27" s="190"/>
      <c r="P27" s="133">
        <f t="shared" si="1"/>
        <v>0</v>
      </c>
      <c r="Q27" s="133" t="str">
        <f>VLOOKUP(R27,$AO$38:$AP$138,2)</f>
        <v>-</v>
      </c>
      <c r="R27" s="15">
        <f t="shared" si="2"/>
        <v>0</v>
      </c>
      <c r="S27" s="15">
        <f>VLOOKUP(R27,$AI$38:$AK$138,3)</f>
        <v>0</v>
      </c>
      <c r="T27" s="127" t="e">
        <f>(Y27*S27)/100</f>
        <v>#N/A</v>
      </c>
      <c r="U27" s="47"/>
      <c r="V27" s="195"/>
      <c r="W27" s="65"/>
      <c r="X27" s="201" t="e">
        <f>CEILING(G27+T27+V27,10)</f>
        <v>#N/A</v>
      </c>
      <c r="Y27" s="14" t="e">
        <f>IF(F27&gt;VLOOKUP(E27,'ฐานการคำนวณ (ห้ามลบ)'!$B$3:$G$17,6,),VLOOKUP(E27,'ฐานการคำนวณ (ห้ามลบ)'!$B$3:$G$17,3,),VLOOKUP(E27,'ฐานการคำนวณ (ห้ามลบ)'!$B$3:$G$17,4,))</f>
        <v>#N/A</v>
      </c>
      <c r="Z27" s="48" t="e">
        <f t="shared" si="3"/>
        <v>#N/A</v>
      </c>
      <c r="AA27" s="14" t="e">
        <f>VLOOKUP(E27,'ฐานการคำนวณ (ห้ามลบ)'!$B$3:$C$17,2,)</f>
        <v>#N/A</v>
      </c>
      <c r="AB27" s="15" t="e">
        <f t="shared" si="4"/>
        <v>#N/A</v>
      </c>
      <c r="AC27" s="14" t="e">
        <f>AD27-F27</f>
        <v>#N/A</v>
      </c>
      <c r="AD27" s="42" t="e">
        <f>IF(F27+CEILING(AF27,10)&lt;AA27,F27+CEILING(AF27,10),IF(F27&gt;AA27,F27,AA27))</f>
        <v>#N/A</v>
      </c>
      <c r="AE27" s="17" t="e">
        <f>IF(F27+AF27 &gt; AA27,(Y27*(AB27/100))-AC27,0)</f>
        <v>#N/A</v>
      </c>
      <c r="AF27" s="16" t="e">
        <f>IF(F27 &gt; AA27,0,Y27*(AB27/100))</f>
        <v>#N/A</v>
      </c>
      <c r="AG27" s="17" t="e">
        <f>IF(F27&gt;AA27,0,IF((Y27*(AB27/100))+F27&gt;AA27,AC27,Y27*(AB27/100)))</f>
        <v>#N/A</v>
      </c>
      <c r="AH27" s="137"/>
      <c r="AI27" s="199" t="s">
        <v>103</v>
      </c>
      <c r="AJ27" s="199" t="s">
        <v>103</v>
      </c>
      <c r="AK27" s="199" t="s">
        <v>103</v>
      </c>
      <c r="AL27" s="199" t="s">
        <v>103</v>
      </c>
      <c r="AN27" s="189"/>
      <c r="AO27" s="189"/>
      <c r="AP27" s="139"/>
      <c r="AQ27" s="151"/>
      <c r="AR27" s="139"/>
      <c r="AS27" s="140"/>
      <c r="AT27" s="139"/>
      <c r="AU27" s="139"/>
      <c r="AV27" s="139"/>
      <c r="AW27" s="46"/>
    </row>
    <row r="28" spans="1:49" ht="21.75" customHeight="1" thickBot="1">
      <c r="A28" s="66"/>
      <c r="B28" s="67"/>
      <c r="C28" s="66"/>
      <c r="D28" s="111"/>
      <c r="E28" s="43" t="s">
        <v>119</v>
      </c>
      <c r="F28" s="118">
        <f>SUM(F12:F27)</f>
        <v>0</v>
      </c>
      <c r="G28" s="70" t="e">
        <f>SUM(G12:G27)</f>
        <v>#N/A</v>
      </c>
      <c r="H28" s="130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131"/>
      <c r="T28" s="70" t="e">
        <f>SUM(T12:T27)</f>
        <v>#N/A</v>
      </c>
      <c r="U28" s="68"/>
      <c r="V28" s="70">
        <f>SUM(V12:V27)</f>
        <v>0</v>
      </c>
      <c r="W28" s="69"/>
      <c r="X28" s="202" t="e">
        <f>SUM(X12:X27)</f>
        <v>#N/A</v>
      </c>
      <c r="Y28" s="70" t="e">
        <f>SUM(Y12:Y27)</f>
        <v>#N/A</v>
      </c>
      <c r="Z28" s="71"/>
      <c r="AA28" s="72"/>
      <c r="AB28" s="73"/>
      <c r="AC28" s="74" t="e">
        <f>SUM(AC12:AC27)</f>
        <v>#N/A</v>
      </c>
      <c r="AD28" s="75" t="e">
        <f>SUM(AD12:AD27)</f>
        <v>#N/A</v>
      </c>
      <c r="AE28" s="76" t="e">
        <f>SUM(AE12:AE27)</f>
        <v>#N/A</v>
      </c>
      <c r="AF28" s="143"/>
      <c r="AG28" s="66"/>
      <c r="AH28" s="67"/>
      <c r="AI28" s="66"/>
      <c r="AJ28" s="66"/>
      <c r="AK28" s="67"/>
      <c r="AL28" s="67"/>
      <c r="AP28" s="67"/>
      <c r="AQ28" s="67"/>
      <c r="AR28" s="67"/>
      <c r="AS28" s="67"/>
      <c r="AT28" s="67"/>
      <c r="AU28" s="67"/>
      <c r="AV28" s="66"/>
    </row>
    <row r="29" spans="1:49" ht="21.75" customHeight="1" thickTop="1" thickBot="1">
      <c r="E29" s="31" t="s">
        <v>109</v>
      </c>
      <c r="F29" s="118">
        <f>F28*4/100</f>
        <v>0</v>
      </c>
    </row>
    <row r="30" spans="1:49" ht="21.75" customHeight="1" thickTop="1">
      <c r="E30" s="258" t="s">
        <v>137</v>
      </c>
      <c r="F30" s="259"/>
    </row>
    <row r="31" spans="1:49" ht="21.75" customHeight="1">
      <c r="E31" s="260" t="s">
        <v>136</v>
      </c>
      <c r="F31" s="259"/>
    </row>
    <row r="32" spans="1:49" ht="21.75" customHeight="1" thickBot="1">
      <c r="E32" s="31" t="s">
        <v>120</v>
      </c>
      <c r="F32" s="118">
        <f>F29-F30-F31</f>
        <v>0</v>
      </c>
    </row>
    <row r="33" spans="1:52" ht="21.75" customHeight="1" thickTop="1">
      <c r="E33" s="31" t="s">
        <v>121</v>
      </c>
      <c r="F33" s="119" t="e">
        <f>AC28+AE28</f>
        <v>#N/A</v>
      </c>
    </row>
    <row r="34" spans="1:52" ht="21.75" customHeight="1" thickBot="1">
      <c r="E34" s="31" t="s">
        <v>42</v>
      </c>
      <c r="F34" s="187" t="e">
        <f>F32-F33</f>
        <v>#N/A</v>
      </c>
    </row>
    <row r="35" spans="1:52" ht="21.75" customHeight="1" thickTop="1">
      <c r="E35" s="31"/>
    </row>
    <row r="36" spans="1:52" ht="21.75" customHeight="1">
      <c r="E36" s="31"/>
    </row>
    <row r="37" spans="1:52" ht="21.75" customHeight="1">
      <c r="AH37" s="128" t="s">
        <v>9</v>
      </c>
      <c r="AI37" s="128" t="s">
        <v>86</v>
      </c>
      <c r="AJ37" s="128" t="s">
        <v>87</v>
      </c>
      <c r="AK37" s="128" t="s">
        <v>89</v>
      </c>
      <c r="AL37" s="50"/>
      <c r="AO37" s="128" t="s">
        <v>86</v>
      </c>
      <c r="AP37" s="128" t="s">
        <v>9</v>
      </c>
      <c r="AQ37" s="50"/>
      <c r="AT37" s="152"/>
      <c r="AU37" s="152"/>
      <c r="AV37" s="152"/>
      <c r="AW37" s="152"/>
      <c r="AY37" s="152"/>
      <c r="AZ37" s="152"/>
    </row>
    <row r="38" spans="1:52" ht="21.75" customHeight="1">
      <c r="A38" s="46"/>
      <c r="AH38" s="128" t="s">
        <v>102</v>
      </c>
      <c r="AI38" s="128">
        <v>0</v>
      </c>
      <c r="AJ38" s="128"/>
      <c r="AK38" s="128">
        <v>0</v>
      </c>
      <c r="AL38" s="50"/>
      <c r="AO38" s="128">
        <v>0</v>
      </c>
      <c r="AP38" s="128" t="s">
        <v>103</v>
      </c>
      <c r="AQ38" s="50"/>
      <c r="AT38" s="152"/>
      <c r="AU38" s="152"/>
      <c r="AW38" s="79"/>
      <c r="AX38" s="79"/>
      <c r="AY38" s="152"/>
      <c r="AZ38" s="153"/>
    </row>
    <row r="39" spans="1:52" ht="21.75" customHeight="1">
      <c r="A39" s="182" t="s">
        <v>131</v>
      </c>
      <c r="B39" s="183"/>
      <c r="AH39" s="128" t="s">
        <v>102</v>
      </c>
      <c r="AI39" s="128">
        <v>1</v>
      </c>
      <c r="AJ39" s="128"/>
      <c r="AK39" s="128">
        <v>0</v>
      </c>
      <c r="AL39" s="50"/>
      <c r="AO39" s="128">
        <v>1</v>
      </c>
      <c r="AP39" s="134" t="s">
        <v>102</v>
      </c>
      <c r="AQ39" s="141"/>
      <c r="AT39" s="152"/>
      <c r="AU39" s="50"/>
      <c r="AW39" s="79"/>
      <c r="AX39" s="79"/>
      <c r="AY39" s="50"/>
      <c r="AZ39" s="153"/>
    </row>
    <row r="40" spans="1:52" ht="21.75" customHeight="1">
      <c r="A40" s="184"/>
      <c r="B40" s="185" t="s">
        <v>132</v>
      </c>
      <c r="AH40" s="128" t="s">
        <v>102</v>
      </c>
      <c r="AI40" s="128">
        <v>2</v>
      </c>
      <c r="AJ40" s="128"/>
      <c r="AK40" s="128">
        <v>0</v>
      </c>
      <c r="AL40" s="50"/>
      <c r="AO40" s="128">
        <v>2</v>
      </c>
      <c r="AP40" s="134" t="s">
        <v>102</v>
      </c>
      <c r="AQ40" s="141"/>
      <c r="AT40" s="152"/>
      <c r="AU40" s="152"/>
      <c r="AW40" s="79"/>
      <c r="AX40" s="79"/>
      <c r="AY40" s="152"/>
      <c r="AZ40" s="153"/>
    </row>
    <row r="41" spans="1:52" ht="21.75" customHeight="1">
      <c r="A41" s="184"/>
      <c r="B41" s="185" t="s">
        <v>133</v>
      </c>
      <c r="AH41" s="128" t="s">
        <v>102</v>
      </c>
      <c r="AI41" s="128">
        <v>3</v>
      </c>
      <c r="AJ41" s="128"/>
      <c r="AK41" s="128">
        <v>0</v>
      </c>
      <c r="AL41" s="50"/>
      <c r="AO41" s="128">
        <v>3</v>
      </c>
      <c r="AP41" s="134" t="s">
        <v>102</v>
      </c>
      <c r="AQ41" s="141"/>
      <c r="AT41" s="152"/>
      <c r="AU41" s="50"/>
      <c r="AW41" s="79"/>
      <c r="AX41" s="79"/>
      <c r="AY41" s="50"/>
      <c r="AZ41" s="153"/>
    </row>
    <row r="42" spans="1:52" ht="21.75" customHeight="1">
      <c r="AH42" s="128" t="s">
        <v>102</v>
      </c>
      <c r="AI42" s="128">
        <v>4</v>
      </c>
      <c r="AJ42" s="128"/>
      <c r="AK42" s="128">
        <v>0</v>
      </c>
      <c r="AL42" s="50"/>
      <c r="AO42" s="128">
        <v>4</v>
      </c>
      <c r="AP42" s="134" t="s">
        <v>102</v>
      </c>
      <c r="AQ42" s="141"/>
      <c r="AT42" s="152"/>
      <c r="AU42" s="152"/>
      <c r="AW42" s="79"/>
      <c r="AX42" s="79"/>
      <c r="AY42" s="152"/>
      <c r="AZ42" s="153"/>
    </row>
    <row r="43" spans="1:52" ht="21.75" customHeight="1">
      <c r="AH43" s="128" t="s">
        <v>102</v>
      </c>
      <c r="AI43" s="128">
        <v>5</v>
      </c>
      <c r="AJ43" s="128"/>
      <c r="AK43" s="128">
        <v>0</v>
      </c>
      <c r="AL43" s="50"/>
      <c r="AO43" s="128">
        <v>5</v>
      </c>
      <c r="AP43" s="134" t="s">
        <v>102</v>
      </c>
      <c r="AQ43" s="141"/>
      <c r="AT43" s="152"/>
      <c r="AU43" s="50"/>
      <c r="AW43" s="79"/>
      <c r="AX43" s="79"/>
      <c r="AY43" s="50"/>
      <c r="AZ43" s="153"/>
    </row>
    <row r="44" spans="1:52" ht="21.75" customHeight="1">
      <c r="V44" s="46"/>
      <c r="W44" s="46"/>
      <c r="X44" s="46"/>
      <c r="Y44" s="46"/>
      <c r="Z44" s="46"/>
      <c r="AA44" s="46"/>
      <c r="AB44" s="46"/>
      <c r="AH44" s="128" t="s">
        <v>102</v>
      </c>
      <c r="AI44" s="128">
        <v>6</v>
      </c>
      <c r="AJ44" s="128"/>
      <c r="AK44" s="128">
        <v>0</v>
      </c>
      <c r="AL44" s="50"/>
      <c r="AO44" s="128">
        <v>6</v>
      </c>
      <c r="AP44" s="134" t="s">
        <v>102</v>
      </c>
      <c r="AQ44" s="141"/>
      <c r="AT44" s="152"/>
      <c r="AU44" s="152"/>
      <c r="AW44" s="79"/>
      <c r="AX44" s="79"/>
      <c r="AY44" s="152"/>
      <c r="AZ44" s="153"/>
    </row>
    <row r="45" spans="1:52" ht="21.75" customHeight="1">
      <c r="V45" s="46"/>
      <c r="W45" s="46"/>
      <c r="X45" s="46"/>
      <c r="Y45" s="46"/>
      <c r="Z45" s="46"/>
      <c r="AA45" s="46"/>
      <c r="AB45" s="46"/>
      <c r="AH45" s="128" t="s">
        <v>102</v>
      </c>
      <c r="AI45" s="128">
        <v>7</v>
      </c>
      <c r="AJ45" s="128"/>
      <c r="AK45" s="128">
        <v>0</v>
      </c>
      <c r="AL45" s="50"/>
      <c r="AO45" s="128">
        <v>7</v>
      </c>
      <c r="AP45" s="134" t="s">
        <v>102</v>
      </c>
      <c r="AQ45" s="141"/>
      <c r="AT45" s="152"/>
      <c r="AU45" s="50"/>
      <c r="AW45" s="79"/>
      <c r="AX45" s="79"/>
      <c r="AY45" s="50"/>
      <c r="AZ45" s="153"/>
    </row>
    <row r="46" spans="1:52" ht="21.75" customHeight="1">
      <c r="AH46" s="128" t="s">
        <v>102</v>
      </c>
      <c r="AI46" s="128">
        <v>8</v>
      </c>
      <c r="AJ46" s="128"/>
      <c r="AK46" s="128">
        <v>0</v>
      </c>
      <c r="AL46" s="50"/>
      <c r="AO46" s="128">
        <v>8</v>
      </c>
      <c r="AP46" s="134" t="s">
        <v>102</v>
      </c>
      <c r="AQ46" s="141"/>
      <c r="AT46" s="152"/>
      <c r="AU46" s="152"/>
      <c r="AW46" s="79"/>
      <c r="AX46" s="79"/>
      <c r="AY46" s="152"/>
      <c r="AZ46" s="153"/>
    </row>
    <row r="47" spans="1:52" ht="21.75" customHeight="1">
      <c r="AH47" s="128" t="s">
        <v>102</v>
      </c>
      <c r="AI47" s="128">
        <v>9</v>
      </c>
      <c r="AJ47" s="128"/>
      <c r="AK47" s="128">
        <v>0</v>
      </c>
      <c r="AL47" s="50"/>
      <c r="AO47" s="128">
        <v>9</v>
      </c>
      <c r="AP47" s="134" t="s">
        <v>102</v>
      </c>
      <c r="AQ47" s="141"/>
      <c r="AT47" s="152"/>
      <c r="AU47" s="50"/>
      <c r="AW47" s="79"/>
      <c r="AX47" s="79"/>
      <c r="AY47" s="50"/>
      <c r="AZ47" s="153"/>
    </row>
    <row r="48" spans="1:52" ht="21.75" customHeight="1">
      <c r="AH48" s="128" t="s">
        <v>102</v>
      </c>
      <c r="AI48" s="128">
        <v>10</v>
      </c>
      <c r="AJ48" s="128"/>
      <c r="AK48" s="128">
        <v>0</v>
      </c>
      <c r="AL48" s="50"/>
      <c r="AO48" s="128">
        <v>10</v>
      </c>
      <c r="AP48" s="134" t="s">
        <v>102</v>
      </c>
      <c r="AQ48" s="141"/>
      <c r="AT48" s="152"/>
      <c r="AU48" s="152"/>
      <c r="AW48" s="79"/>
      <c r="AX48" s="79"/>
      <c r="AY48" s="152"/>
      <c r="AZ48" s="153"/>
    </row>
    <row r="49" spans="34:52" ht="21.75" customHeight="1">
      <c r="AH49" s="128" t="s">
        <v>102</v>
      </c>
      <c r="AI49" s="128">
        <v>11</v>
      </c>
      <c r="AJ49" s="128"/>
      <c r="AK49" s="128">
        <v>0</v>
      </c>
      <c r="AL49" s="50"/>
      <c r="AO49" s="128">
        <v>11</v>
      </c>
      <c r="AP49" s="134" t="s">
        <v>102</v>
      </c>
      <c r="AQ49" s="141"/>
      <c r="AT49" s="152"/>
      <c r="AU49" s="50"/>
      <c r="AW49" s="79"/>
      <c r="AX49" s="79"/>
      <c r="AY49" s="50"/>
      <c r="AZ49" s="153"/>
    </row>
    <row r="50" spans="34:52" ht="21.75" customHeight="1">
      <c r="AH50" s="128" t="s">
        <v>102</v>
      </c>
      <c r="AI50" s="128">
        <v>12</v>
      </c>
      <c r="AJ50" s="128"/>
      <c r="AK50" s="128">
        <v>0</v>
      </c>
      <c r="AL50" s="50"/>
      <c r="AO50" s="128">
        <v>12</v>
      </c>
      <c r="AP50" s="134" t="s">
        <v>102</v>
      </c>
      <c r="AQ50" s="141"/>
      <c r="AT50" s="152"/>
      <c r="AU50" s="152"/>
      <c r="AW50" s="79"/>
      <c r="AX50" s="79"/>
      <c r="AY50" s="152"/>
      <c r="AZ50" s="153"/>
    </row>
    <row r="51" spans="34:52" ht="21.75" customHeight="1">
      <c r="AH51" s="128" t="s">
        <v>102</v>
      </c>
      <c r="AI51" s="128">
        <v>13</v>
      </c>
      <c r="AJ51" s="128"/>
      <c r="AK51" s="128">
        <v>0</v>
      </c>
      <c r="AL51" s="50"/>
      <c r="AO51" s="128">
        <v>13</v>
      </c>
      <c r="AP51" s="134" t="s">
        <v>102</v>
      </c>
      <c r="AQ51" s="141"/>
      <c r="AT51" s="152"/>
      <c r="AU51" s="50"/>
      <c r="AW51" s="79"/>
      <c r="AX51" s="79"/>
      <c r="AY51" s="50"/>
      <c r="AZ51" s="153"/>
    </row>
    <row r="52" spans="34:52" ht="21.75" customHeight="1">
      <c r="AH52" s="128" t="s">
        <v>102</v>
      </c>
      <c r="AI52" s="128">
        <v>14</v>
      </c>
      <c r="AJ52" s="128"/>
      <c r="AK52" s="128">
        <v>0</v>
      </c>
      <c r="AL52" s="50"/>
      <c r="AO52" s="128">
        <v>14</v>
      </c>
      <c r="AP52" s="134" t="s">
        <v>102</v>
      </c>
      <c r="AQ52" s="141"/>
      <c r="AT52" s="152"/>
      <c r="AU52" s="152"/>
      <c r="AW52" s="79"/>
      <c r="AX52" s="79"/>
      <c r="AY52" s="152"/>
      <c r="AZ52" s="153"/>
    </row>
    <row r="53" spans="34:52" ht="21.75" customHeight="1">
      <c r="AH53" s="128" t="s">
        <v>102</v>
      </c>
      <c r="AI53" s="128">
        <v>15</v>
      </c>
      <c r="AJ53" s="128"/>
      <c r="AK53" s="128">
        <v>0</v>
      </c>
      <c r="AL53" s="50"/>
      <c r="AO53" s="128">
        <v>15</v>
      </c>
      <c r="AP53" s="134" t="s">
        <v>102</v>
      </c>
      <c r="AQ53" s="141"/>
      <c r="AT53" s="152"/>
      <c r="AU53" s="50"/>
      <c r="AW53" s="79"/>
      <c r="AX53" s="79"/>
      <c r="AY53" s="50"/>
      <c r="AZ53" s="153"/>
    </row>
    <row r="54" spans="34:52" ht="21.75" customHeight="1">
      <c r="AH54" s="128" t="s">
        <v>102</v>
      </c>
      <c r="AI54" s="128">
        <v>16</v>
      </c>
      <c r="AJ54" s="128"/>
      <c r="AK54" s="128">
        <v>0</v>
      </c>
      <c r="AL54" s="50"/>
      <c r="AO54" s="128">
        <v>16</v>
      </c>
      <c r="AP54" s="134" t="s">
        <v>102</v>
      </c>
      <c r="AQ54" s="141"/>
      <c r="AT54" s="152"/>
      <c r="AU54" s="152"/>
      <c r="AW54" s="79"/>
      <c r="AX54" s="79"/>
      <c r="AY54" s="152"/>
      <c r="AZ54" s="153"/>
    </row>
    <row r="55" spans="34:52" ht="21.75" customHeight="1">
      <c r="AH55" s="128" t="s">
        <v>102</v>
      </c>
      <c r="AI55" s="128">
        <v>17</v>
      </c>
      <c r="AJ55" s="128"/>
      <c r="AK55" s="128">
        <v>0</v>
      </c>
      <c r="AL55" s="50"/>
      <c r="AO55" s="128">
        <v>17</v>
      </c>
      <c r="AP55" s="134" t="s">
        <v>102</v>
      </c>
      <c r="AQ55" s="141"/>
      <c r="AT55" s="152"/>
      <c r="AU55" s="50"/>
      <c r="AW55" s="79"/>
      <c r="AX55" s="79"/>
      <c r="AY55" s="50"/>
      <c r="AZ55" s="153"/>
    </row>
    <row r="56" spans="34:52" ht="21.75" customHeight="1">
      <c r="AH56" s="128" t="s">
        <v>102</v>
      </c>
      <c r="AI56" s="128">
        <v>18</v>
      </c>
      <c r="AJ56" s="128"/>
      <c r="AK56" s="128">
        <v>0</v>
      </c>
      <c r="AL56" s="50"/>
      <c r="AO56" s="128">
        <v>18</v>
      </c>
      <c r="AP56" s="134" t="s">
        <v>102</v>
      </c>
      <c r="AQ56" s="141"/>
      <c r="AT56" s="152"/>
      <c r="AU56" s="152"/>
      <c r="AW56" s="79"/>
      <c r="AX56" s="79"/>
      <c r="AY56" s="152"/>
      <c r="AZ56" s="153"/>
    </row>
    <row r="57" spans="34:52" ht="21.75" customHeight="1">
      <c r="AH57" s="128" t="s">
        <v>102</v>
      </c>
      <c r="AI57" s="128">
        <v>19</v>
      </c>
      <c r="AJ57" s="128"/>
      <c r="AK57" s="128">
        <v>0</v>
      </c>
      <c r="AL57" s="50"/>
      <c r="AO57" s="128">
        <v>19</v>
      </c>
      <c r="AP57" s="134" t="s">
        <v>102</v>
      </c>
      <c r="AQ57" s="141"/>
      <c r="AT57" s="152"/>
      <c r="AU57" s="50"/>
      <c r="AW57" s="79"/>
      <c r="AX57" s="79"/>
      <c r="AY57" s="50"/>
      <c r="AZ57" s="153"/>
    </row>
    <row r="58" spans="34:52" ht="21.75" customHeight="1">
      <c r="AH58" s="128" t="s">
        <v>102</v>
      </c>
      <c r="AI58" s="128">
        <v>20</v>
      </c>
      <c r="AJ58" s="128"/>
      <c r="AK58" s="128">
        <v>0</v>
      </c>
      <c r="AL58" s="50"/>
      <c r="AO58" s="128">
        <v>20</v>
      </c>
      <c r="AP58" s="134" t="s">
        <v>102</v>
      </c>
      <c r="AQ58" s="141"/>
      <c r="AT58" s="152"/>
      <c r="AU58" s="152"/>
      <c r="AW58" s="79"/>
      <c r="AX58" s="79"/>
      <c r="AY58" s="152"/>
      <c r="AZ58" s="153"/>
    </row>
    <row r="59" spans="34:52" ht="21.75" customHeight="1">
      <c r="AH59" s="128" t="s">
        <v>102</v>
      </c>
      <c r="AI59" s="128">
        <v>21</v>
      </c>
      <c r="AJ59" s="128"/>
      <c r="AK59" s="128">
        <v>0</v>
      </c>
      <c r="AL59" s="50"/>
      <c r="AO59" s="128">
        <v>21</v>
      </c>
      <c r="AP59" s="134" t="s">
        <v>102</v>
      </c>
      <c r="AQ59" s="141"/>
      <c r="AT59" s="152"/>
      <c r="AU59" s="50"/>
      <c r="AW59" s="79"/>
      <c r="AX59" s="79"/>
      <c r="AY59" s="50"/>
      <c r="AZ59" s="153"/>
    </row>
    <row r="60" spans="34:52" ht="21.75" customHeight="1">
      <c r="AH60" s="128" t="s">
        <v>102</v>
      </c>
      <c r="AI60" s="128">
        <v>22</v>
      </c>
      <c r="AJ60" s="128"/>
      <c r="AK60" s="128">
        <v>0</v>
      </c>
      <c r="AL60" s="50"/>
      <c r="AO60" s="128">
        <v>22</v>
      </c>
      <c r="AP60" s="134" t="s">
        <v>102</v>
      </c>
      <c r="AQ60" s="141"/>
      <c r="AT60" s="152"/>
      <c r="AU60" s="152"/>
      <c r="AW60" s="79"/>
      <c r="AX60" s="79"/>
      <c r="AY60" s="152"/>
      <c r="AZ60" s="153"/>
    </row>
    <row r="61" spans="34:52" ht="21.75" customHeight="1">
      <c r="AH61" s="128" t="s">
        <v>102</v>
      </c>
      <c r="AI61" s="128">
        <v>23</v>
      </c>
      <c r="AJ61" s="128"/>
      <c r="AK61" s="128">
        <v>0</v>
      </c>
      <c r="AL61" s="50"/>
      <c r="AO61" s="128">
        <v>23</v>
      </c>
      <c r="AP61" s="134" t="s">
        <v>102</v>
      </c>
      <c r="AQ61" s="141"/>
      <c r="AT61" s="152"/>
      <c r="AU61" s="50"/>
      <c r="AW61" s="79"/>
      <c r="AX61" s="79"/>
      <c r="AY61" s="50"/>
      <c r="AZ61" s="153"/>
    </row>
    <row r="62" spans="34:52" ht="21.75" customHeight="1">
      <c r="AH62" s="128" t="s">
        <v>102</v>
      </c>
      <c r="AI62" s="128">
        <v>24</v>
      </c>
      <c r="AJ62" s="128"/>
      <c r="AK62" s="128">
        <v>0</v>
      </c>
      <c r="AL62" s="50"/>
      <c r="AO62" s="128">
        <v>24</v>
      </c>
      <c r="AP62" s="134" t="s">
        <v>102</v>
      </c>
      <c r="AQ62" s="141"/>
      <c r="AT62" s="152"/>
      <c r="AU62" s="152"/>
      <c r="AW62" s="79"/>
      <c r="AX62" s="79"/>
      <c r="AY62" s="152"/>
      <c r="AZ62" s="153"/>
    </row>
    <row r="63" spans="34:52" ht="21.75" customHeight="1">
      <c r="AH63" s="128" t="s">
        <v>102</v>
      </c>
      <c r="AI63" s="128">
        <v>25</v>
      </c>
      <c r="AJ63" s="128"/>
      <c r="AK63" s="128">
        <v>0</v>
      </c>
      <c r="AL63" s="50"/>
      <c r="AO63" s="128">
        <v>25</v>
      </c>
      <c r="AP63" s="134" t="s">
        <v>102</v>
      </c>
      <c r="AQ63" s="141"/>
      <c r="AT63" s="152"/>
      <c r="AU63" s="50"/>
      <c r="AW63" s="79"/>
      <c r="AX63" s="79"/>
      <c r="AY63" s="50"/>
      <c r="AZ63" s="153"/>
    </row>
    <row r="64" spans="34:52" ht="21.75" customHeight="1">
      <c r="AH64" s="128" t="s">
        <v>102</v>
      </c>
      <c r="AI64" s="128">
        <v>26</v>
      </c>
      <c r="AJ64" s="128"/>
      <c r="AK64" s="128">
        <v>0</v>
      </c>
      <c r="AL64" s="50"/>
      <c r="AO64" s="128">
        <v>26</v>
      </c>
      <c r="AP64" s="134" t="s">
        <v>102</v>
      </c>
      <c r="AQ64" s="141"/>
      <c r="AT64" s="152"/>
      <c r="AU64" s="152"/>
      <c r="AW64" s="79"/>
      <c r="AX64" s="79"/>
      <c r="AY64" s="152"/>
      <c r="AZ64" s="153"/>
    </row>
    <row r="65" spans="34:52" ht="21.75" customHeight="1">
      <c r="AH65" s="128" t="s">
        <v>102</v>
      </c>
      <c r="AI65" s="128">
        <v>27</v>
      </c>
      <c r="AJ65" s="128"/>
      <c r="AK65" s="128">
        <v>0</v>
      </c>
      <c r="AL65" s="50"/>
      <c r="AO65" s="128">
        <v>27</v>
      </c>
      <c r="AP65" s="134" t="s">
        <v>102</v>
      </c>
      <c r="AQ65" s="141"/>
      <c r="AT65" s="152"/>
      <c r="AU65" s="50"/>
      <c r="AW65" s="79"/>
      <c r="AX65" s="79"/>
      <c r="AY65" s="50"/>
      <c r="AZ65" s="153"/>
    </row>
    <row r="66" spans="34:52" ht="21.75" customHeight="1">
      <c r="AH66" s="128" t="s">
        <v>102</v>
      </c>
      <c r="AI66" s="128">
        <v>28</v>
      </c>
      <c r="AJ66" s="128"/>
      <c r="AK66" s="128">
        <v>0</v>
      </c>
      <c r="AL66" s="50"/>
      <c r="AO66" s="128">
        <v>28</v>
      </c>
      <c r="AP66" s="134" t="s">
        <v>102</v>
      </c>
      <c r="AQ66" s="141"/>
      <c r="AT66" s="152"/>
      <c r="AU66" s="152"/>
      <c r="AW66" s="79"/>
      <c r="AX66" s="79"/>
      <c r="AY66" s="152"/>
      <c r="AZ66" s="153"/>
    </row>
    <row r="67" spans="34:52" ht="21.75" customHeight="1">
      <c r="AH67" s="128" t="s">
        <v>102</v>
      </c>
      <c r="AI67" s="128">
        <v>29</v>
      </c>
      <c r="AJ67" s="128"/>
      <c r="AK67" s="128">
        <v>0</v>
      </c>
      <c r="AL67" s="50"/>
      <c r="AO67" s="128">
        <v>29</v>
      </c>
      <c r="AP67" s="134" t="s">
        <v>102</v>
      </c>
      <c r="AQ67" s="141"/>
      <c r="AT67" s="152"/>
      <c r="AU67" s="50"/>
      <c r="AW67" s="79"/>
      <c r="AX67" s="79"/>
      <c r="AY67" s="50"/>
      <c r="AZ67" s="153"/>
    </row>
    <row r="68" spans="34:52" ht="21.75" customHeight="1">
      <c r="AH68" s="128" t="s">
        <v>102</v>
      </c>
      <c r="AI68" s="128">
        <v>30</v>
      </c>
      <c r="AJ68" s="128"/>
      <c r="AK68" s="128">
        <v>0</v>
      </c>
      <c r="AL68" s="50"/>
      <c r="AO68" s="128">
        <v>30</v>
      </c>
      <c r="AP68" s="134" t="s">
        <v>102</v>
      </c>
      <c r="AQ68" s="141"/>
      <c r="AT68" s="152"/>
      <c r="AU68" s="152"/>
      <c r="AW68" s="79"/>
      <c r="AX68" s="79"/>
      <c r="AY68" s="152"/>
      <c r="AZ68" s="153"/>
    </row>
    <row r="69" spans="34:52" ht="21.75" customHeight="1">
      <c r="AH69" s="128" t="s">
        <v>102</v>
      </c>
      <c r="AI69" s="128">
        <v>31</v>
      </c>
      <c r="AJ69" s="128"/>
      <c r="AK69" s="128">
        <v>0</v>
      </c>
      <c r="AL69" s="50"/>
      <c r="AO69" s="128">
        <v>31</v>
      </c>
      <c r="AP69" s="134" t="s">
        <v>102</v>
      </c>
      <c r="AQ69" s="141"/>
      <c r="AT69" s="152"/>
      <c r="AU69" s="50"/>
      <c r="AW69" s="79"/>
      <c r="AX69" s="79"/>
      <c r="AY69" s="50"/>
      <c r="AZ69" s="153"/>
    </row>
    <row r="70" spans="34:52" ht="21.75" customHeight="1">
      <c r="AH70" s="128" t="s">
        <v>102</v>
      </c>
      <c r="AI70" s="128">
        <v>32</v>
      </c>
      <c r="AJ70" s="128"/>
      <c r="AK70" s="128">
        <v>0</v>
      </c>
      <c r="AL70" s="50"/>
      <c r="AO70" s="128">
        <v>32</v>
      </c>
      <c r="AP70" s="134" t="s">
        <v>102</v>
      </c>
      <c r="AQ70" s="141"/>
      <c r="AT70" s="152"/>
      <c r="AU70" s="152"/>
      <c r="AW70" s="79"/>
      <c r="AX70" s="79"/>
      <c r="AY70" s="152"/>
      <c r="AZ70" s="153"/>
    </row>
    <row r="71" spans="34:52" ht="21.75" customHeight="1">
      <c r="AH71" s="128" t="s">
        <v>102</v>
      </c>
      <c r="AI71" s="128">
        <v>33</v>
      </c>
      <c r="AJ71" s="128"/>
      <c r="AK71" s="128">
        <v>0</v>
      </c>
      <c r="AL71" s="50"/>
      <c r="AO71" s="128">
        <v>33</v>
      </c>
      <c r="AP71" s="134" t="s">
        <v>102</v>
      </c>
      <c r="AQ71" s="141"/>
      <c r="AT71" s="152"/>
      <c r="AU71" s="50"/>
      <c r="AW71" s="79"/>
      <c r="AX71" s="79"/>
      <c r="AY71" s="50"/>
      <c r="AZ71" s="153"/>
    </row>
    <row r="72" spans="34:52" ht="21.75" customHeight="1">
      <c r="AH72" s="128" t="s">
        <v>102</v>
      </c>
      <c r="AI72" s="128">
        <v>34</v>
      </c>
      <c r="AJ72" s="128"/>
      <c r="AK72" s="128">
        <v>0</v>
      </c>
      <c r="AL72" s="50"/>
      <c r="AO72" s="128">
        <v>34</v>
      </c>
      <c r="AP72" s="134" t="s">
        <v>102</v>
      </c>
      <c r="AQ72" s="141"/>
      <c r="AT72" s="152"/>
      <c r="AU72" s="152"/>
      <c r="AW72" s="79"/>
      <c r="AX72" s="79"/>
      <c r="AY72" s="152"/>
      <c r="AZ72" s="153"/>
    </row>
    <row r="73" spans="34:52" ht="21.75" customHeight="1">
      <c r="AH73" s="128" t="s">
        <v>102</v>
      </c>
      <c r="AI73" s="128">
        <v>35</v>
      </c>
      <c r="AJ73" s="128"/>
      <c r="AK73" s="128">
        <v>0</v>
      </c>
      <c r="AL73" s="50"/>
      <c r="AO73" s="128">
        <v>35</v>
      </c>
      <c r="AP73" s="134" t="s">
        <v>102</v>
      </c>
      <c r="AQ73" s="141"/>
      <c r="AT73" s="152"/>
      <c r="AU73" s="50"/>
      <c r="AW73" s="79"/>
      <c r="AX73" s="79"/>
      <c r="AY73" s="50"/>
      <c r="AZ73" s="153"/>
    </row>
    <row r="74" spans="34:52" ht="21.75" customHeight="1">
      <c r="AH74" s="128" t="s">
        <v>102</v>
      </c>
      <c r="AI74" s="128">
        <v>36</v>
      </c>
      <c r="AJ74" s="128"/>
      <c r="AK74" s="128">
        <v>0</v>
      </c>
      <c r="AL74" s="50"/>
      <c r="AO74" s="128">
        <v>36</v>
      </c>
      <c r="AP74" s="134" t="s">
        <v>102</v>
      </c>
      <c r="AQ74" s="141"/>
      <c r="AT74" s="152"/>
      <c r="AU74" s="152"/>
      <c r="AW74" s="79"/>
      <c r="AX74" s="79"/>
      <c r="AY74" s="152"/>
      <c r="AZ74" s="153"/>
    </row>
    <row r="75" spans="34:52" ht="21.75" customHeight="1">
      <c r="AH75" s="128" t="s">
        <v>102</v>
      </c>
      <c r="AI75" s="128">
        <v>37</v>
      </c>
      <c r="AJ75" s="128"/>
      <c r="AK75" s="128">
        <v>0</v>
      </c>
      <c r="AL75" s="50"/>
      <c r="AO75" s="128">
        <v>37</v>
      </c>
      <c r="AP75" s="134" t="s">
        <v>102</v>
      </c>
      <c r="AQ75" s="141"/>
      <c r="AT75" s="152"/>
      <c r="AU75" s="50"/>
      <c r="AW75" s="79"/>
      <c r="AX75" s="79"/>
      <c r="AY75" s="50"/>
      <c r="AZ75" s="153"/>
    </row>
    <row r="76" spans="34:52" ht="21.75" customHeight="1">
      <c r="AH76" s="128" t="s">
        <v>102</v>
      </c>
      <c r="AI76" s="128">
        <v>38</v>
      </c>
      <c r="AJ76" s="128"/>
      <c r="AK76" s="128">
        <v>0</v>
      </c>
      <c r="AL76" s="50"/>
      <c r="AO76" s="128">
        <v>38</v>
      </c>
      <c r="AP76" s="134" t="s">
        <v>102</v>
      </c>
      <c r="AQ76" s="141"/>
      <c r="AT76" s="152"/>
      <c r="AU76" s="152"/>
      <c r="AW76" s="79"/>
      <c r="AX76" s="79"/>
      <c r="AY76" s="152"/>
      <c r="AZ76" s="153"/>
    </row>
    <row r="77" spans="34:52" ht="21.75" customHeight="1">
      <c r="AH77" s="128" t="s">
        <v>102</v>
      </c>
      <c r="AI77" s="128">
        <v>39</v>
      </c>
      <c r="AJ77" s="128"/>
      <c r="AK77" s="128">
        <v>0</v>
      </c>
      <c r="AL77" s="50"/>
      <c r="AO77" s="128">
        <v>39</v>
      </c>
      <c r="AP77" s="134" t="s">
        <v>102</v>
      </c>
      <c r="AQ77" s="141"/>
      <c r="AT77" s="152"/>
      <c r="AU77" s="50"/>
      <c r="AW77" s="79"/>
      <c r="AX77" s="79"/>
      <c r="AY77" s="50"/>
      <c r="AZ77" s="153"/>
    </row>
    <row r="78" spans="34:52" ht="21.75" customHeight="1">
      <c r="AH78" s="128" t="s">
        <v>102</v>
      </c>
      <c r="AI78" s="128">
        <v>40</v>
      </c>
      <c r="AJ78" s="128"/>
      <c r="AK78" s="128">
        <v>0</v>
      </c>
      <c r="AL78" s="50"/>
      <c r="AO78" s="128">
        <v>40</v>
      </c>
      <c r="AP78" s="134" t="s">
        <v>102</v>
      </c>
      <c r="AQ78" s="141"/>
      <c r="AT78" s="152"/>
      <c r="AU78" s="152"/>
      <c r="AW78" s="79"/>
      <c r="AX78" s="79"/>
      <c r="AY78" s="152"/>
      <c r="AZ78" s="153"/>
    </row>
    <row r="79" spans="34:52" ht="21.75" customHeight="1">
      <c r="AH79" s="128" t="s">
        <v>102</v>
      </c>
      <c r="AI79" s="128">
        <v>41</v>
      </c>
      <c r="AJ79" s="128"/>
      <c r="AK79" s="128">
        <v>0</v>
      </c>
      <c r="AL79" s="50"/>
      <c r="AO79" s="128">
        <v>41</v>
      </c>
      <c r="AP79" s="134" t="s">
        <v>102</v>
      </c>
      <c r="AQ79" s="141"/>
      <c r="AT79" s="152"/>
      <c r="AU79" s="50"/>
      <c r="AW79" s="79"/>
      <c r="AX79" s="79"/>
      <c r="AY79" s="50"/>
      <c r="AZ79" s="153"/>
    </row>
    <row r="80" spans="34:52" ht="21.75" customHeight="1">
      <c r="AH80" s="128" t="s">
        <v>102</v>
      </c>
      <c r="AI80" s="128">
        <v>42</v>
      </c>
      <c r="AJ80" s="128"/>
      <c r="AK80" s="128">
        <v>0</v>
      </c>
      <c r="AL80" s="50"/>
      <c r="AO80" s="128">
        <v>42</v>
      </c>
      <c r="AP80" s="134" t="s">
        <v>102</v>
      </c>
      <c r="AQ80" s="141"/>
      <c r="AT80" s="152"/>
      <c r="AU80" s="152"/>
      <c r="AW80" s="79"/>
      <c r="AY80" s="152"/>
      <c r="AZ80" s="153"/>
    </row>
    <row r="81" spans="34:52" ht="21.75" customHeight="1">
      <c r="AH81" s="128" t="s">
        <v>102</v>
      </c>
      <c r="AI81" s="128">
        <v>43</v>
      </c>
      <c r="AJ81" s="128"/>
      <c r="AK81" s="128">
        <v>0</v>
      </c>
      <c r="AL81" s="50"/>
      <c r="AO81" s="128">
        <v>43</v>
      </c>
      <c r="AP81" s="134" t="s">
        <v>102</v>
      </c>
      <c r="AQ81" s="141"/>
      <c r="AT81" s="152"/>
      <c r="AU81" s="50"/>
      <c r="AW81" s="79"/>
      <c r="AY81" s="50"/>
      <c r="AZ81" s="153"/>
    </row>
    <row r="82" spans="34:52" ht="21.75" customHeight="1">
      <c r="AH82" s="128" t="s">
        <v>102</v>
      </c>
      <c r="AI82" s="128">
        <v>44</v>
      </c>
      <c r="AJ82" s="128"/>
      <c r="AK82" s="128">
        <v>0</v>
      </c>
      <c r="AL82" s="50"/>
      <c r="AO82" s="128">
        <v>44</v>
      </c>
      <c r="AP82" s="134" t="s">
        <v>102</v>
      </c>
      <c r="AQ82" s="141"/>
      <c r="AT82" s="152"/>
      <c r="AU82" s="152"/>
      <c r="AW82" s="79"/>
      <c r="AY82" s="152"/>
      <c r="AZ82" s="153"/>
    </row>
    <row r="83" spans="34:52" ht="21.75" customHeight="1">
      <c r="AH83" s="128" t="s">
        <v>102</v>
      </c>
      <c r="AI83" s="128">
        <v>45</v>
      </c>
      <c r="AJ83" s="128"/>
      <c r="AK83" s="128">
        <v>0</v>
      </c>
      <c r="AL83" s="50"/>
      <c r="AO83" s="128">
        <v>45</v>
      </c>
      <c r="AP83" s="134" t="s">
        <v>102</v>
      </c>
      <c r="AQ83" s="141"/>
      <c r="AT83" s="152"/>
      <c r="AU83" s="50"/>
      <c r="AW83" s="79"/>
      <c r="AY83" s="50"/>
      <c r="AZ83" s="153"/>
    </row>
    <row r="84" spans="34:52" ht="21.75" customHeight="1">
      <c r="AH84" s="128" t="s">
        <v>102</v>
      </c>
      <c r="AI84" s="128">
        <v>46</v>
      </c>
      <c r="AJ84" s="128"/>
      <c r="AK84" s="128">
        <v>0</v>
      </c>
      <c r="AL84" s="50"/>
      <c r="AO84" s="128">
        <v>46</v>
      </c>
      <c r="AP84" s="134" t="s">
        <v>102</v>
      </c>
      <c r="AQ84" s="141"/>
      <c r="AT84" s="152"/>
      <c r="AU84" s="152"/>
      <c r="AW84" s="79"/>
      <c r="AY84" s="152"/>
      <c r="AZ84" s="153"/>
    </row>
    <row r="85" spans="34:52" ht="21.75" customHeight="1">
      <c r="AH85" s="128" t="s">
        <v>102</v>
      </c>
      <c r="AI85" s="128">
        <v>47</v>
      </c>
      <c r="AJ85" s="128"/>
      <c r="AK85" s="128">
        <v>0</v>
      </c>
      <c r="AL85" s="50"/>
      <c r="AO85" s="128">
        <v>47</v>
      </c>
      <c r="AP85" s="134" t="s">
        <v>102</v>
      </c>
      <c r="AQ85" s="141"/>
      <c r="AT85" s="152"/>
      <c r="AU85" s="50"/>
      <c r="AW85" s="79"/>
      <c r="AY85" s="50"/>
      <c r="AZ85" s="153"/>
    </row>
    <row r="86" spans="34:52" ht="21.75" customHeight="1">
      <c r="AH86" s="128" t="s">
        <v>102</v>
      </c>
      <c r="AI86" s="128">
        <v>48</v>
      </c>
      <c r="AJ86" s="128"/>
      <c r="AK86" s="128">
        <v>0</v>
      </c>
      <c r="AL86" s="50"/>
      <c r="AO86" s="128">
        <v>48</v>
      </c>
      <c r="AP86" s="134" t="s">
        <v>102</v>
      </c>
      <c r="AQ86" s="141"/>
      <c r="AT86" s="152"/>
      <c r="AU86" s="152"/>
      <c r="AW86" s="79"/>
      <c r="AY86" s="152"/>
      <c r="AZ86" s="153"/>
    </row>
    <row r="87" spans="34:52" ht="21.75" customHeight="1">
      <c r="AH87" s="128" t="s">
        <v>102</v>
      </c>
      <c r="AI87" s="128">
        <v>49</v>
      </c>
      <c r="AJ87" s="128"/>
      <c r="AK87" s="128">
        <v>0</v>
      </c>
      <c r="AL87" s="50"/>
      <c r="AO87" s="128">
        <v>49</v>
      </c>
      <c r="AP87" s="134" t="s">
        <v>102</v>
      </c>
      <c r="AQ87" s="141"/>
      <c r="AT87" s="152"/>
      <c r="AU87" s="50"/>
      <c r="AW87" s="79"/>
      <c r="AY87" s="50"/>
      <c r="AZ87" s="153"/>
    </row>
    <row r="88" spans="34:52" ht="21.75" customHeight="1">
      <c r="AH88" s="128" t="s">
        <v>102</v>
      </c>
      <c r="AI88" s="128">
        <v>50</v>
      </c>
      <c r="AJ88" s="128"/>
      <c r="AK88" s="128">
        <v>0</v>
      </c>
      <c r="AL88" s="50"/>
      <c r="AO88" s="128">
        <v>50</v>
      </c>
      <c r="AP88" s="134" t="s">
        <v>102</v>
      </c>
      <c r="AQ88" s="141"/>
      <c r="AT88" s="152"/>
      <c r="AU88" s="152"/>
      <c r="AW88" s="79"/>
      <c r="AY88" s="152"/>
      <c r="AZ88" s="153"/>
    </row>
    <row r="89" spans="34:52" ht="21.75" customHeight="1">
      <c r="AH89" s="128" t="s">
        <v>102</v>
      </c>
      <c r="AI89" s="128">
        <v>51</v>
      </c>
      <c r="AJ89" s="128"/>
      <c r="AK89" s="128">
        <v>0</v>
      </c>
      <c r="AL89" s="50"/>
      <c r="AO89" s="128">
        <v>51</v>
      </c>
      <c r="AP89" s="134" t="s">
        <v>102</v>
      </c>
      <c r="AQ89" s="141"/>
      <c r="AT89" s="152"/>
      <c r="AU89" s="50"/>
      <c r="AW89" s="79"/>
      <c r="AY89" s="50"/>
      <c r="AZ89" s="153"/>
    </row>
    <row r="90" spans="34:52" ht="21.75" customHeight="1">
      <c r="AH90" s="128" t="s">
        <v>102</v>
      </c>
      <c r="AI90" s="128">
        <v>52</v>
      </c>
      <c r="AJ90" s="128"/>
      <c r="AK90" s="128">
        <v>0</v>
      </c>
      <c r="AL90" s="50"/>
      <c r="AO90" s="128">
        <v>52</v>
      </c>
      <c r="AP90" s="134" t="s">
        <v>102</v>
      </c>
      <c r="AQ90" s="141"/>
      <c r="AT90" s="152"/>
      <c r="AU90" s="152"/>
      <c r="AW90" s="79"/>
      <c r="AY90" s="152"/>
      <c r="AZ90" s="153"/>
    </row>
    <row r="91" spans="34:52" ht="21.75" customHeight="1">
      <c r="AH91" s="128" t="s">
        <v>102</v>
      </c>
      <c r="AI91" s="128">
        <v>53</v>
      </c>
      <c r="AJ91" s="128"/>
      <c r="AK91" s="128">
        <v>0</v>
      </c>
      <c r="AL91" s="50"/>
      <c r="AO91" s="128">
        <v>53</v>
      </c>
      <c r="AP91" s="134" t="s">
        <v>102</v>
      </c>
      <c r="AQ91" s="141"/>
      <c r="AT91" s="152"/>
      <c r="AU91" s="50"/>
      <c r="AW91" s="79"/>
      <c r="AY91" s="50"/>
      <c r="AZ91" s="153"/>
    </row>
    <row r="92" spans="34:52" ht="21.75" customHeight="1">
      <c r="AH92" s="128" t="s">
        <v>102</v>
      </c>
      <c r="AI92" s="128">
        <v>54</v>
      </c>
      <c r="AJ92" s="128"/>
      <c r="AK92" s="128">
        <v>0</v>
      </c>
      <c r="AL92" s="50"/>
      <c r="AO92" s="128">
        <v>54</v>
      </c>
      <c r="AP92" s="134" t="s">
        <v>102</v>
      </c>
      <c r="AQ92" s="141"/>
      <c r="AT92" s="152"/>
      <c r="AU92" s="152"/>
      <c r="AW92" s="79"/>
      <c r="AY92" s="152"/>
      <c r="AZ92" s="153"/>
    </row>
    <row r="93" spans="34:52" ht="21.75" customHeight="1">
      <c r="AH93" s="128" t="s">
        <v>102</v>
      </c>
      <c r="AI93" s="128">
        <v>55</v>
      </c>
      <c r="AJ93" s="128"/>
      <c r="AK93" s="128">
        <v>0</v>
      </c>
      <c r="AL93" s="50"/>
      <c r="AO93" s="128">
        <v>55</v>
      </c>
      <c r="AP93" s="134" t="s">
        <v>102</v>
      </c>
      <c r="AQ93" s="141"/>
      <c r="AT93" s="152"/>
      <c r="AU93" s="50"/>
      <c r="AW93" s="79"/>
      <c r="AY93" s="50"/>
      <c r="AZ93" s="153"/>
    </row>
    <row r="94" spans="34:52" ht="21.75" customHeight="1">
      <c r="AH94" s="128" t="s">
        <v>102</v>
      </c>
      <c r="AI94" s="128">
        <v>56</v>
      </c>
      <c r="AJ94" s="128"/>
      <c r="AK94" s="128">
        <v>0</v>
      </c>
      <c r="AL94" s="50"/>
      <c r="AO94" s="128">
        <v>56</v>
      </c>
      <c r="AP94" s="134" t="s">
        <v>102</v>
      </c>
      <c r="AQ94" s="141"/>
      <c r="AT94" s="152"/>
      <c r="AU94" s="152"/>
      <c r="AW94" s="79"/>
      <c r="AY94" s="152"/>
      <c r="AZ94" s="153"/>
    </row>
    <row r="95" spans="34:52" ht="21.75" customHeight="1">
      <c r="AH95" s="128" t="s">
        <v>102</v>
      </c>
      <c r="AI95" s="128">
        <v>57</v>
      </c>
      <c r="AJ95" s="128"/>
      <c r="AK95" s="128">
        <v>0</v>
      </c>
      <c r="AL95" s="50"/>
      <c r="AO95" s="128">
        <v>57</v>
      </c>
      <c r="AP95" s="134" t="s">
        <v>102</v>
      </c>
      <c r="AQ95" s="141"/>
      <c r="AT95" s="152"/>
      <c r="AU95" s="50"/>
      <c r="AW95" s="79"/>
      <c r="AY95" s="50"/>
      <c r="AZ95" s="153"/>
    </row>
    <row r="96" spans="34:52" ht="21.75" customHeight="1">
      <c r="AH96" s="128" t="s">
        <v>102</v>
      </c>
      <c r="AI96" s="128">
        <v>58</v>
      </c>
      <c r="AJ96" s="128"/>
      <c r="AK96" s="128">
        <v>0</v>
      </c>
      <c r="AL96" s="50"/>
      <c r="AO96" s="128">
        <v>58</v>
      </c>
      <c r="AP96" s="134" t="s">
        <v>102</v>
      </c>
      <c r="AQ96" s="141"/>
      <c r="AT96" s="152"/>
      <c r="AU96" s="152"/>
      <c r="AW96" s="79"/>
      <c r="AY96" s="152"/>
      <c r="AZ96" s="153"/>
    </row>
    <row r="97" spans="34:52" ht="21.75" customHeight="1">
      <c r="AH97" s="128" t="s">
        <v>102</v>
      </c>
      <c r="AI97" s="128">
        <v>59</v>
      </c>
      <c r="AJ97" s="128"/>
      <c r="AK97" s="128">
        <v>0</v>
      </c>
      <c r="AL97" s="50"/>
      <c r="AO97" s="128">
        <v>59</v>
      </c>
      <c r="AP97" s="134" t="s">
        <v>102</v>
      </c>
      <c r="AQ97" s="141"/>
      <c r="AT97" s="152"/>
      <c r="AU97" s="50"/>
      <c r="AW97" s="79"/>
      <c r="AY97" s="50"/>
      <c r="AZ97" s="153"/>
    </row>
    <row r="98" spans="34:52" ht="21.75" customHeight="1">
      <c r="AH98" s="128" t="s">
        <v>88</v>
      </c>
      <c r="AI98" s="128">
        <v>60</v>
      </c>
      <c r="AJ98" s="128"/>
      <c r="AK98" s="128">
        <v>0.01</v>
      </c>
      <c r="AL98" s="50"/>
      <c r="AO98" s="128">
        <v>60</v>
      </c>
      <c r="AP98" s="128" t="s">
        <v>88</v>
      </c>
      <c r="AQ98" s="50"/>
      <c r="AT98" s="247"/>
      <c r="AU98" s="50"/>
      <c r="AV98" s="152"/>
      <c r="AW98" s="79"/>
      <c r="AY98" s="50"/>
      <c r="AZ98" s="152"/>
    </row>
    <row r="99" spans="34:52" ht="21.75" customHeight="1">
      <c r="AH99" s="128" t="s">
        <v>88</v>
      </c>
      <c r="AI99" s="128">
        <v>61</v>
      </c>
      <c r="AJ99" s="128"/>
      <c r="AK99" s="128">
        <v>0.01</v>
      </c>
      <c r="AL99" s="50"/>
      <c r="AO99" s="128">
        <v>61</v>
      </c>
      <c r="AP99" s="128" t="s">
        <v>88</v>
      </c>
      <c r="AQ99" s="50"/>
      <c r="AT99" s="247"/>
      <c r="AU99" s="50"/>
      <c r="AV99" s="152"/>
      <c r="AW99" s="79"/>
      <c r="AY99" s="50"/>
      <c r="AZ99" s="152"/>
    </row>
    <row r="100" spans="34:52" ht="21.75" customHeight="1">
      <c r="AH100" s="128" t="s">
        <v>88</v>
      </c>
      <c r="AI100" s="128">
        <v>62</v>
      </c>
      <c r="AJ100" s="128"/>
      <c r="AK100" s="128">
        <v>0.01</v>
      </c>
      <c r="AL100" s="50"/>
      <c r="AO100" s="128">
        <v>62</v>
      </c>
      <c r="AP100" s="128" t="s">
        <v>88</v>
      </c>
      <c r="AQ100" s="50"/>
      <c r="AT100" s="247"/>
      <c r="AU100" s="50"/>
      <c r="AV100" s="152"/>
      <c r="AW100" s="79"/>
      <c r="AY100" s="50"/>
      <c r="AZ100" s="152"/>
    </row>
    <row r="101" spans="34:52" ht="21.75" customHeight="1">
      <c r="AH101" s="128" t="s">
        <v>88</v>
      </c>
      <c r="AI101" s="128">
        <v>63</v>
      </c>
      <c r="AJ101" s="128"/>
      <c r="AK101" s="128">
        <v>0.01</v>
      </c>
      <c r="AL101" s="50"/>
      <c r="AO101" s="128">
        <v>63</v>
      </c>
      <c r="AP101" s="128" t="s">
        <v>88</v>
      </c>
      <c r="AQ101" s="50"/>
      <c r="AT101" s="247"/>
      <c r="AU101" s="50"/>
      <c r="AV101" s="152"/>
      <c r="AW101" s="79"/>
      <c r="AY101" s="50"/>
      <c r="AZ101" s="152"/>
    </row>
    <row r="102" spans="34:52" ht="21.75" customHeight="1">
      <c r="AH102" s="128" t="s">
        <v>88</v>
      </c>
      <c r="AI102" s="128">
        <v>64</v>
      </c>
      <c r="AJ102" s="128"/>
      <c r="AK102" s="128">
        <v>0.01</v>
      </c>
      <c r="AL102" s="50"/>
      <c r="AO102" s="128">
        <v>64</v>
      </c>
      <c r="AP102" s="128" t="s">
        <v>88</v>
      </c>
      <c r="AQ102" s="50"/>
      <c r="AT102" s="247"/>
      <c r="AU102" s="50"/>
      <c r="AV102" s="152"/>
      <c r="AW102" s="79"/>
      <c r="AY102" s="50"/>
      <c r="AZ102" s="152"/>
    </row>
    <row r="103" spans="34:52" ht="21.75" customHeight="1">
      <c r="AH103" s="128" t="s">
        <v>88</v>
      </c>
      <c r="AI103" s="128">
        <v>65</v>
      </c>
      <c r="AJ103" s="128"/>
      <c r="AK103" s="128">
        <v>0.26</v>
      </c>
      <c r="AL103" s="50"/>
      <c r="AO103" s="128">
        <v>65</v>
      </c>
      <c r="AP103" s="128" t="s">
        <v>88</v>
      </c>
      <c r="AQ103" s="50"/>
      <c r="AT103" s="247"/>
      <c r="AU103" s="50"/>
      <c r="AV103" s="152"/>
      <c r="AW103" s="79"/>
      <c r="AY103" s="50"/>
      <c r="AZ103" s="152"/>
    </row>
    <row r="104" spans="34:52" ht="21.75" customHeight="1">
      <c r="AH104" s="128" t="s">
        <v>88</v>
      </c>
      <c r="AI104" s="128">
        <v>66</v>
      </c>
      <c r="AJ104" s="128"/>
      <c r="AK104" s="128">
        <v>0.26</v>
      </c>
      <c r="AL104" s="50"/>
      <c r="AO104" s="128">
        <v>66</v>
      </c>
      <c r="AP104" s="128" t="s">
        <v>88</v>
      </c>
      <c r="AQ104" s="50"/>
      <c r="AT104" s="247"/>
      <c r="AU104" s="50"/>
      <c r="AV104" s="152"/>
      <c r="AW104" s="79"/>
      <c r="AY104" s="50"/>
      <c r="AZ104" s="152"/>
    </row>
    <row r="105" spans="34:52" ht="21.75" customHeight="1">
      <c r="AH105" s="128" t="s">
        <v>88</v>
      </c>
      <c r="AI105" s="128">
        <v>67</v>
      </c>
      <c r="AJ105" s="128"/>
      <c r="AK105" s="128">
        <v>0.26</v>
      </c>
      <c r="AL105" s="50"/>
      <c r="AO105" s="128">
        <v>67</v>
      </c>
      <c r="AP105" s="128" t="s">
        <v>88</v>
      </c>
      <c r="AQ105" s="50"/>
      <c r="AT105" s="247"/>
      <c r="AU105" s="50"/>
      <c r="AV105" s="152"/>
      <c r="AW105" s="79"/>
      <c r="AY105" s="50"/>
      <c r="AZ105" s="152"/>
    </row>
    <row r="106" spans="34:52" ht="21.75" customHeight="1">
      <c r="AH106" s="128" t="s">
        <v>88</v>
      </c>
      <c r="AI106" s="128">
        <v>68</v>
      </c>
      <c r="AJ106" s="128"/>
      <c r="AK106" s="128">
        <v>0.26</v>
      </c>
      <c r="AL106" s="50"/>
      <c r="AO106" s="128">
        <v>68</v>
      </c>
      <c r="AP106" s="128" t="s">
        <v>88</v>
      </c>
      <c r="AQ106" s="50"/>
      <c r="AT106" s="247"/>
      <c r="AU106" s="50"/>
      <c r="AV106" s="152"/>
      <c r="AW106" s="79"/>
      <c r="AY106" s="50"/>
      <c r="AZ106" s="152"/>
    </row>
    <row r="107" spans="34:52" ht="21.75" customHeight="1">
      <c r="AH107" s="128" t="s">
        <v>88</v>
      </c>
      <c r="AI107" s="128">
        <v>69</v>
      </c>
      <c r="AJ107" s="128"/>
      <c r="AK107" s="128">
        <v>0.26</v>
      </c>
      <c r="AL107" s="50"/>
      <c r="AO107" s="128">
        <v>69</v>
      </c>
      <c r="AP107" s="128" t="s">
        <v>88</v>
      </c>
      <c r="AQ107" s="50"/>
      <c r="AT107" s="247"/>
      <c r="AU107" s="50"/>
      <c r="AV107" s="152"/>
      <c r="AW107" s="79"/>
      <c r="AY107" s="50"/>
      <c r="AZ107" s="152"/>
    </row>
    <row r="108" spans="34:52" ht="21.75" customHeight="1">
      <c r="AH108" s="128" t="s">
        <v>80</v>
      </c>
      <c r="AI108" s="128">
        <v>70</v>
      </c>
      <c r="AJ108" s="128"/>
      <c r="AK108" s="128">
        <v>0.51</v>
      </c>
      <c r="AL108" s="50"/>
      <c r="AO108" s="128">
        <v>70</v>
      </c>
      <c r="AP108" s="128" t="s">
        <v>80</v>
      </c>
      <c r="AQ108" s="50"/>
      <c r="AT108" s="240"/>
      <c r="AU108" s="50"/>
      <c r="AV108" s="152"/>
      <c r="AW108" s="79"/>
      <c r="AY108" s="50"/>
      <c r="AZ108" s="135"/>
    </row>
    <row r="109" spans="34:52" ht="21.75" customHeight="1">
      <c r="AH109" s="128" t="s">
        <v>80</v>
      </c>
      <c r="AI109" s="128">
        <v>71</v>
      </c>
      <c r="AJ109" s="128"/>
      <c r="AK109" s="128">
        <v>0.51</v>
      </c>
      <c r="AL109" s="50"/>
      <c r="AO109" s="128">
        <v>71</v>
      </c>
      <c r="AP109" s="128" t="s">
        <v>80</v>
      </c>
      <c r="AQ109" s="50"/>
      <c r="AT109" s="240"/>
      <c r="AU109" s="50"/>
      <c r="AV109" s="152"/>
      <c r="AW109" s="79"/>
      <c r="AY109" s="50"/>
      <c r="AZ109" s="135"/>
    </row>
    <row r="110" spans="34:52" ht="21.75" customHeight="1">
      <c r="AH110" s="128" t="s">
        <v>80</v>
      </c>
      <c r="AI110" s="128">
        <v>72</v>
      </c>
      <c r="AJ110" s="128"/>
      <c r="AK110" s="128">
        <v>0.51</v>
      </c>
      <c r="AL110" s="50"/>
      <c r="AO110" s="128">
        <v>72</v>
      </c>
      <c r="AP110" s="128" t="s">
        <v>80</v>
      </c>
      <c r="AQ110" s="50"/>
      <c r="AT110" s="240"/>
      <c r="AU110" s="50"/>
      <c r="AV110" s="152"/>
      <c r="AW110" s="79"/>
      <c r="AY110" s="50"/>
      <c r="AZ110" s="135"/>
    </row>
    <row r="111" spans="34:52" ht="21.75" customHeight="1">
      <c r="AH111" s="128" t="s">
        <v>80</v>
      </c>
      <c r="AI111" s="128">
        <v>73</v>
      </c>
      <c r="AJ111" s="128"/>
      <c r="AK111" s="128">
        <v>0.51</v>
      </c>
      <c r="AL111" s="50"/>
      <c r="AO111" s="128">
        <v>73</v>
      </c>
      <c r="AP111" s="128" t="s">
        <v>80</v>
      </c>
      <c r="AQ111" s="50"/>
      <c r="AT111" s="240"/>
      <c r="AU111" s="50"/>
      <c r="AV111" s="152"/>
      <c r="AW111" s="79"/>
      <c r="AY111" s="50"/>
      <c r="AZ111" s="135"/>
    </row>
    <row r="112" spans="34:52" ht="21.75" customHeight="1">
      <c r="AH112" s="128" t="s">
        <v>80</v>
      </c>
      <c r="AI112" s="128">
        <v>74</v>
      </c>
      <c r="AJ112" s="128"/>
      <c r="AK112" s="128">
        <v>0.51</v>
      </c>
      <c r="AL112" s="50"/>
      <c r="AO112" s="128">
        <v>74</v>
      </c>
      <c r="AP112" s="128" t="s">
        <v>80</v>
      </c>
      <c r="AQ112" s="50"/>
      <c r="AT112" s="240"/>
      <c r="AU112" s="50"/>
      <c r="AV112" s="152"/>
      <c r="AW112" s="79"/>
      <c r="AY112" s="50"/>
      <c r="AZ112" s="135"/>
    </row>
    <row r="113" spans="34:52" ht="21.75" customHeight="1">
      <c r="AH113" s="128" t="s">
        <v>80</v>
      </c>
      <c r="AI113" s="128">
        <v>75</v>
      </c>
      <c r="AJ113" s="128"/>
      <c r="AK113" s="128">
        <v>0.76</v>
      </c>
      <c r="AL113" s="50"/>
      <c r="AO113" s="128">
        <v>75</v>
      </c>
      <c r="AP113" s="128" t="s">
        <v>80</v>
      </c>
      <c r="AQ113" s="50"/>
      <c r="AT113" s="240"/>
      <c r="AU113" s="50"/>
      <c r="AV113" s="152"/>
      <c r="AW113" s="79"/>
      <c r="AY113" s="50"/>
      <c r="AZ113" s="135"/>
    </row>
    <row r="114" spans="34:52" ht="21.75" customHeight="1">
      <c r="AH114" s="128" t="s">
        <v>80</v>
      </c>
      <c r="AI114" s="128">
        <v>76</v>
      </c>
      <c r="AJ114" s="128"/>
      <c r="AK114" s="128">
        <v>0.76</v>
      </c>
      <c r="AL114" s="50"/>
      <c r="AO114" s="128">
        <v>76</v>
      </c>
      <c r="AP114" s="128" t="s">
        <v>80</v>
      </c>
      <c r="AQ114" s="50"/>
      <c r="AT114" s="240"/>
      <c r="AU114" s="50"/>
      <c r="AV114" s="152"/>
      <c r="AW114" s="79"/>
      <c r="AY114" s="50"/>
      <c r="AZ114" s="135"/>
    </row>
    <row r="115" spans="34:52" ht="21.75" customHeight="1">
      <c r="AH115" s="128" t="s">
        <v>80</v>
      </c>
      <c r="AI115" s="128">
        <v>77</v>
      </c>
      <c r="AJ115" s="128"/>
      <c r="AK115" s="128">
        <v>0.76</v>
      </c>
      <c r="AL115" s="50"/>
      <c r="AO115" s="128">
        <v>77</v>
      </c>
      <c r="AP115" s="128" t="s">
        <v>80</v>
      </c>
      <c r="AQ115" s="50"/>
      <c r="AT115" s="240"/>
      <c r="AU115" s="50"/>
      <c r="AV115" s="152"/>
      <c r="AW115" s="79"/>
      <c r="AY115" s="50"/>
      <c r="AZ115" s="135"/>
    </row>
    <row r="116" spans="34:52" ht="21.75" customHeight="1">
      <c r="AH116" s="128" t="s">
        <v>80</v>
      </c>
      <c r="AI116" s="128">
        <v>78</v>
      </c>
      <c r="AJ116" s="128"/>
      <c r="AK116" s="128">
        <v>0.76</v>
      </c>
      <c r="AL116" s="50"/>
      <c r="AO116" s="128">
        <v>78</v>
      </c>
      <c r="AP116" s="128" t="s">
        <v>80</v>
      </c>
      <c r="AQ116" s="50"/>
      <c r="AT116" s="240"/>
      <c r="AU116" s="50"/>
      <c r="AV116" s="152"/>
      <c r="AW116" s="79"/>
      <c r="AY116" s="50"/>
      <c r="AZ116" s="135"/>
    </row>
    <row r="117" spans="34:52" ht="21.75" customHeight="1">
      <c r="AH117" s="128" t="s">
        <v>80</v>
      </c>
      <c r="AI117" s="128">
        <v>79</v>
      </c>
      <c r="AJ117" s="128"/>
      <c r="AK117" s="128">
        <v>0.76</v>
      </c>
      <c r="AL117" s="50"/>
      <c r="AO117" s="128">
        <v>79</v>
      </c>
      <c r="AP117" s="128" t="s">
        <v>80</v>
      </c>
      <c r="AQ117" s="50"/>
      <c r="AT117" s="240"/>
      <c r="AU117" s="50"/>
      <c r="AV117" s="152"/>
      <c r="AW117" s="79"/>
      <c r="AY117" s="50"/>
      <c r="AZ117" s="135"/>
    </row>
    <row r="118" spans="34:52" ht="21.75" customHeight="1">
      <c r="AH118" s="128" t="s">
        <v>79</v>
      </c>
      <c r="AI118" s="128">
        <v>80</v>
      </c>
      <c r="AJ118" s="128"/>
      <c r="AK118" s="128">
        <v>1.01</v>
      </c>
      <c r="AL118" s="50"/>
      <c r="AO118" s="128">
        <v>80</v>
      </c>
      <c r="AP118" s="128" t="s">
        <v>79</v>
      </c>
      <c r="AQ118" s="50"/>
      <c r="AT118" s="240"/>
      <c r="AU118" s="50"/>
      <c r="AV118" s="152"/>
      <c r="AW118" s="79"/>
      <c r="AY118" s="50"/>
      <c r="AZ118" s="135"/>
    </row>
    <row r="119" spans="34:52" ht="21.75" customHeight="1">
      <c r="AH119" s="128" t="s">
        <v>79</v>
      </c>
      <c r="AI119" s="128">
        <v>81</v>
      </c>
      <c r="AJ119" s="128"/>
      <c r="AK119" s="128">
        <v>1.01</v>
      </c>
      <c r="AL119" s="50"/>
      <c r="AO119" s="128">
        <v>81</v>
      </c>
      <c r="AP119" s="128" t="s">
        <v>79</v>
      </c>
      <c r="AQ119" s="50"/>
      <c r="AT119" s="240"/>
      <c r="AU119" s="50"/>
      <c r="AV119" s="152"/>
      <c r="AW119" s="79"/>
      <c r="AY119" s="50"/>
      <c r="AZ119" s="135"/>
    </row>
    <row r="120" spans="34:52" ht="21.75" customHeight="1">
      <c r="AH120" s="128" t="s">
        <v>79</v>
      </c>
      <c r="AI120" s="128">
        <v>82</v>
      </c>
      <c r="AJ120" s="128"/>
      <c r="AK120" s="128">
        <v>1.01</v>
      </c>
      <c r="AL120" s="50"/>
      <c r="AO120" s="128">
        <v>82</v>
      </c>
      <c r="AP120" s="128" t="s">
        <v>79</v>
      </c>
      <c r="AQ120" s="50"/>
      <c r="AT120" s="240"/>
      <c r="AU120" s="50"/>
      <c r="AV120" s="152"/>
      <c r="AW120" s="79"/>
      <c r="AY120" s="50"/>
      <c r="AZ120" s="135"/>
    </row>
    <row r="121" spans="34:52" ht="21.75" customHeight="1">
      <c r="AH121" s="128" t="s">
        <v>79</v>
      </c>
      <c r="AI121" s="128">
        <v>83</v>
      </c>
      <c r="AJ121" s="128"/>
      <c r="AK121" s="128">
        <v>1.01</v>
      </c>
      <c r="AL121" s="50"/>
      <c r="AO121" s="128">
        <v>83</v>
      </c>
      <c r="AP121" s="128" t="s">
        <v>79</v>
      </c>
      <c r="AQ121" s="50"/>
      <c r="AT121" s="240"/>
      <c r="AU121" s="50"/>
      <c r="AV121" s="152"/>
      <c r="AW121" s="79"/>
      <c r="AY121" s="50"/>
      <c r="AZ121" s="135"/>
    </row>
    <row r="122" spans="34:52" ht="21.75" customHeight="1">
      <c r="AH122" s="128" t="s">
        <v>79</v>
      </c>
      <c r="AI122" s="128">
        <v>84</v>
      </c>
      <c r="AJ122" s="128"/>
      <c r="AK122" s="128">
        <v>1.01</v>
      </c>
      <c r="AL122" s="50"/>
      <c r="AO122" s="128">
        <v>84</v>
      </c>
      <c r="AP122" s="128" t="s">
        <v>79</v>
      </c>
      <c r="AQ122" s="50"/>
      <c r="AT122" s="240"/>
      <c r="AU122" s="50"/>
      <c r="AV122" s="152"/>
      <c r="AW122" s="79"/>
      <c r="AY122" s="50"/>
      <c r="AZ122" s="135"/>
    </row>
    <row r="123" spans="34:52" ht="21.75" customHeight="1">
      <c r="AH123" s="128" t="s">
        <v>79</v>
      </c>
      <c r="AI123" s="128">
        <v>85</v>
      </c>
      <c r="AJ123" s="128"/>
      <c r="AK123" s="128">
        <v>1.26</v>
      </c>
      <c r="AL123" s="50"/>
      <c r="AO123" s="128">
        <v>85</v>
      </c>
      <c r="AP123" s="128" t="s">
        <v>79</v>
      </c>
      <c r="AQ123" s="50"/>
      <c r="AT123" s="240"/>
      <c r="AU123" s="50"/>
      <c r="AV123" s="152"/>
      <c r="AW123" s="79"/>
      <c r="AY123" s="50"/>
      <c r="AZ123" s="135"/>
    </row>
    <row r="124" spans="34:52" ht="21.75" customHeight="1">
      <c r="AH124" s="128" t="s">
        <v>79</v>
      </c>
      <c r="AI124" s="128">
        <v>86</v>
      </c>
      <c r="AJ124" s="128"/>
      <c r="AK124" s="128">
        <v>1.26</v>
      </c>
      <c r="AL124" s="50"/>
      <c r="AO124" s="128">
        <v>86</v>
      </c>
      <c r="AP124" s="128" t="s">
        <v>79</v>
      </c>
      <c r="AQ124" s="50"/>
      <c r="AT124" s="240"/>
      <c r="AU124" s="50"/>
      <c r="AV124" s="152"/>
      <c r="AW124" s="79"/>
      <c r="AY124" s="50"/>
      <c r="AZ124" s="135"/>
    </row>
    <row r="125" spans="34:52" ht="21.75" customHeight="1">
      <c r="AH125" s="128" t="s">
        <v>79</v>
      </c>
      <c r="AI125" s="128">
        <v>87</v>
      </c>
      <c r="AJ125" s="128"/>
      <c r="AK125" s="128">
        <v>1.26</v>
      </c>
      <c r="AL125" s="50"/>
      <c r="AO125" s="128">
        <v>87</v>
      </c>
      <c r="AP125" s="128" t="s">
        <v>79</v>
      </c>
      <c r="AQ125" s="50"/>
      <c r="AT125" s="240"/>
      <c r="AU125" s="50"/>
      <c r="AV125" s="152"/>
      <c r="AW125" s="79"/>
      <c r="AY125" s="50"/>
      <c r="AZ125" s="135"/>
    </row>
    <row r="126" spans="34:52" ht="21.75" customHeight="1">
      <c r="AH126" s="128" t="s">
        <v>79</v>
      </c>
      <c r="AI126" s="128">
        <v>88</v>
      </c>
      <c r="AJ126" s="128"/>
      <c r="AK126" s="128">
        <v>1.26</v>
      </c>
      <c r="AL126" s="50"/>
      <c r="AO126" s="128">
        <v>88</v>
      </c>
      <c r="AP126" s="128" t="s">
        <v>79</v>
      </c>
      <c r="AQ126" s="50"/>
      <c r="AT126" s="240"/>
      <c r="AU126" s="50"/>
      <c r="AV126" s="152"/>
      <c r="AW126" s="79"/>
      <c r="AY126" s="50"/>
      <c r="AZ126" s="135"/>
    </row>
    <row r="127" spans="34:52" ht="21.75" customHeight="1">
      <c r="AH127" s="128" t="s">
        <v>79</v>
      </c>
      <c r="AI127" s="128">
        <v>89</v>
      </c>
      <c r="AJ127" s="128"/>
      <c r="AK127" s="128">
        <v>1.26</v>
      </c>
      <c r="AL127" s="50"/>
      <c r="AO127" s="128">
        <v>89</v>
      </c>
      <c r="AP127" s="128" t="s">
        <v>79</v>
      </c>
      <c r="AQ127" s="50"/>
      <c r="AT127" s="240"/>
      <c r="AU127" s="50"/>
      <c r="AV127" s="152"/>
      <c r="AW127" s="79"/>
      <c r="AY127" s="50"/>
      <c r="AZ127" s="135"/>
    </row>
    <row r="128" spans="34:52" ht="21.75" customHeight="1">
      <c r="AH128" s="128" t="s">
        <v>78</v>
      </c>
      <c r="AI128" s="128">
        <v>90</v>
      </c>
      <c r="AJ128" s="128"/>
      <c r="AK128" s="128">
        <v>1.51</v>
      </c>
      <c r="AL128" s="50"/>
      <c r="AO128" s="128">
        <v>90</v>
      </c>
      <c r="AP128" s="128" t="s">
        <v>78</v>
      </c>
      <c r="AQ128" s="50"/>
      <c r="AT128" s="240"/>
      <c r="AU128" s="50"/>
      <c r="AV128" s="152"/>
      <c r="AW128" s="79"/>
      <c r="AY128" s="50"/>
      <c r="AZ128" s="135"/>
    </row>
    <row r="129" spans="34:52" ht="21.75" customHeight="1">
      <c r="AH129" s="128" t="s">
        <v>78</v>
      </c>
      <c r="AI129" s="128">
        <v>91</v>
      </c>
      <c r="AJ129" s="128"/>
      <c r="AK129" s="128">
        <v>1.51</v>
      </c>
      <c r="AL129" s="50"/>
      <c r="AO129" s="128">
        <v>91</v>
      </c>
      <c r="AP129" s="128" t="s">
        <v>78</v>
      </c>
      <c r="AQ129" s="50"/>
      <c r="AT129" s="240"/>
      <c r="AU129" s="50"/>
      <c r="AV129" s="152"/>
      <c r="AW129" s="79"/>
      <c r="AY129" s="50"/>
      <c r="AZ129" s="135"/>
    </row>
    <row r="130" spans="34:52" ht="21.75" customHeight="1">
      <c r="AH130" s="128" t="s">
        <v>78</v>
      </c>
      <c r="AI130" s="128">
        <v>92</v>
      </c>
      <c r="AJ130" s="128"/>
      <c r="AK130" s="128">
        <v>1.51</v>
      </c>
      <c r="AL130" s="50"/>
      <c r="AO130" s="128">
        <v>92</v>
      </c>
      <c r="AP130" s="128" t="s">
        <v>78</v>
      </c>
      <c r="AQ130" s="50"/>
      <c r="AT130" s="240"/>
      <c r="AU130" s="50"/>
      <c r="AV130" s="152"/>
      <c r="AW130" s="79"/>
      <c r="AY130" s="50"/>
      <c r="AZ130" s="135"/>
    </row>
    <row r="131" spans="34:52" ht="21.75" customHeight="1">
      <c r="AH131" s="128" t="s">
        <v>78</v>
      </c>
      <c r="AI131" s="128">
        <v>93</v>
      </c>
      <c r="AJ131" s="128"/>
      <c r="AK131" s="128">
        <v>1.51</v>
      </c>
      <c r="AL131" s="50"/>
      <c r="AO131" s="128">
        <v>93</v>
      </c>
      <c r="AP131" s="128" t="s">
        <v>78</v>
      </c>
      <c r="AQ131" s="50"/>
      <c r="AT131" s="240"/>
      <c r="AU131" s="50"/>
      <c r="AV131" s="152"/>
      <c r="AW131" s="79"/>
      <c r="AY131" s="50"/>
      <c r="AZ131" s="135"/>
    </row>
    <row r="132" spans="34:52" ht="21.75" customHeight="1">
      <c r="AH132" s="128" t="s">
        <v>78</v>
      </c>
      <c r="AI132" s="128">
        <v>94</v>
      </c>
      <c r="AJ132" s="128"/>
      <c r="AK132" s="128">
        <v>1.51</v>
      </c>
      <c r="AL132" s="50"/>
      <c r="AO132" s="128">
        <v>94</v>
      </c>
      <c r="AP132" s="128" t="s">
        <v>78</v>
      </c>
      <c r="AQ132" s="50"/>
      <c r="AT132" s="240"/>
      <c r="AU132" s="50"/>
      <c r="AV132" s="152"/>
      <c r="AW132" s="79"/>
      <c r="AY132" s="50"/>
      <c r="AZ132" s="135"/>
    </row>
    <row r="133" spans="34:52" ht="21.75" customHeight="1">
      <c r="AH133" s="128" t="s">
        <v>78</v>
      </c>
      <c r="AI133" s="128">
        <v>95</v>
      </c>
      <c r="AJ133" s="128"/>
      <c r="AK133" s="128">
        <v>1.76</v>
      </c>
      <c r="AL133" s="50"/>
      <c r="AO133" s="128">
        <v>95</v>
      </c>
      <c r="AP133" s="128" t="s">
        <v>78</v>
      </c>
      <c r="AQ133" s="50"/>
      <c r="AT133" s="240"/>
      <c r="AU133" s="50"/>
      <c r="AV133" s="152"/>
      <c r="AW133" s="79"/>
      <c r="AY133" s="50"/>
      <c r="AZ133" s="135"/>
    </row>
    <row r="134" spans="34:52" ht="21.75" customHeight="1">
      <c r="AH134" s="128" t="s">
        <v>78</v>
      </c>
      <c r="AI134" s="128">
        <v>96</v>
      </c>
      <c r="AJ134" s="128"/>
      <c r="AK134" s="128">
        <v>1.76</v>
      </c>
      <c r="AL134" s="50"/>
      <c r="AO134" s="128">
        <v>96</v>
      </c>
      <c r="AP134" s="128" t="s">
        <v>78</v>
      </c>
      <c r="AQ134" s="50"/>
      <c r="AT134" s="240"/>
      <c r="AU134" s="50"/>
      <c r="AV134" s="152"/>
      <c r="AW134" s="79"/>
      <c r="AY134" s="50"/>
      <c r="AZ134" s="135"/>
    </row>
    <row r="135" spans="34:52" ht="21.75" customHeight="1">
      <c r="AH135" s="128" t="s">
        <v>78</v>
      </c>
      <c r="AI135" s="128">
        <v>97</v>
      </c>
      <c r="AJ135" s="128"/>
      <c r="AK135" s="128">
        <v>1.76</v>
      </c>
      <c r="AL135" s="50"/>
      <c r="AO135" s="128">
        <v>97</v>
      </c>
      <c r="AP135" s="128" t="s">
        <v>78</v>
      </c>
      <c r="AQ135" s="50"/>
      <c r="AT135" s="240"/>
      <c r="AU135" s="50"/>
      <c r="AV135" s="152"/>
      <c r="AW135" s="79"/>
      <c r="AY135" s="50"/>
      <c r="AZ135" s="135"/>
    </row>
    <row r="136" spans="34:52" ht="21.75" customHeight="1">
      <c r="AH136" s="128" t="s">
        <v>78</v>
      </c>
      <c r="AI136" s="128">
        <v>98</v>
      </c>
      <c r="AJ136" s="128"/>
      <c r="AK136" s="128">
        <v>1.76</v>
      </c>
      <c r="AL136" s="50"/>
      <c r="AO136" s="128">
        <v>98</v>
      </c>
      <c r="AP136" s="128" t="s">
        <v>78</v>
      </c>
      <c r="AQ136" s="50"/>
      <c r="AT136" s="240"/>
      <c r="AU136" s="50"/>
      <c r="AV136" s="152"/>
      <c r="AW136" s="79"/>
      <c r="AY136" s="50"/>
      <c r="AZ136" s="135"/>
    </row>
    <row r="137" spans="34:52" ht="21.75" customHeight="1">
      <c r="AH137" s="128" t="s">
        <v>78</v>
      </c>
      <c r="AI137" s="128">
        <v>99</v>
      </c>
      <c r="AJ137" s="128"/>
      <c r="AK137" s="128">
        <v>1.76</v>
      </c>
      <c r="AL137" s="50"/>
      <c r="AO137" s="128">
        <v>99</v>
      </c>
      <c r="AP137" s="128" t="s">
        <v>78</v>
      </c>
      <c r="AQ137" s="50"/>
      <c r="AT137" s="240"/>
      <c r="AU137" s="50"/>
      <c r="AV137" s="152"/>
      <c r="AW137" s="79"/>
      <c r="AY137" s="50"/>
      <c r="AZ137" s="135"/>
    </row>
    <row r="138" spans="34:52" ht="21.75" customHeight="1">
      <c r="AH138" s="128" t="s">
        <v>78</v>
      </c>
      <c r="AI138" s="128">
        <v>100</v>
      </c>
      <c r="AJ138" s="128"/>
      <c r="AK138" s="128">
        <v>1.76</v>
      </c>
      <c r="AL138" s="50"/>
      <c r="AO138" s="128">
        <v>100</v>
      </c>
      <c r="AP138" s="128" t="s">
        <v>78</v>
      </c>
      <c r="AQ138" s="50"/>
      <c r="AT138" s="240"/>
      <c r="AU138" s="50"/>
      <c r="AV138" s="152"/>
      <c r="AW138" s="79"/>
      <c r="AY138" s="50"/>
      <c r="AZ138" s="135"/>
    </row>
  </sheetData>
  <autoFilter ref="A2:BF138" xr:uid="{00000000-0009-0000-0000-000001000000}">
    <filterColumn colId="8" hiddenButton="1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33">
    <mergeCell ref="AT128:AT138"/>
    <mergeCell ref="AH8:AH11"/>
    <mergeCell ref="I8:L8"/>
    <mergeCell ref="M8:P8"/>
    <mergeCell ref="I7:P7"/>
    <mergeCell ref="R9:R11"/>
    <mergeCell ref="AT98:AT107"/>
    <mergeCell ref="AP9:AV9"/>
    <mergeCell ref="Q9:Q11"/>
    <mergeCell ref="AI8:AL8"/>
    <mergeCell ref="I9:I11"/>
    <mergeCell ref="J9:J11"/>
    <mergeCell ref="AT118:AT127"/>
    <mergeCell ref="AT108:AT117"/>
    <mergeCell ref="L9:L11"/>
    <mergeCell ref="Q7:R8"/>
    <mergeCell ref="A2:AL2"/>
    <mergeCell ref="K9:K11"/>
    <mergeCell ref="X4:AE4"/>
    <mergeCell ref="N9:N11"/>
    <mergeCell ref="O9:O11"/>
    <mergeCell ref="P9:P11"/>
    <mergeCell ref="I4:T4"/>
    <mergeCell ref="I5:T5"/>
    <mergeCell ref="I6:R6"/>
    <mergeCell ref="M9:M11"/>
    <mergeCell ref="X5:AE5"/>
    <mergeCell ref="AI9:AL9"/>
    <mergeCell ref="J12:K12"/>
    <mergeCell ref="N12:O12"/>
    <mergeCell ref="AI12:AL12"/>
    <mergeCell ref="F4:G4"/>
    <mergeCell ref="F5:G5"/>
  </mergeCells>
  <printOptions horizontalCentered="1"/>
  <pageMargins left="0.19685039370078741" right="0.19685039370078741" top="0.55118110236220474" bottom="0.23622047244094491" header="0.31496062992125984" footer="0.31496062992125984"/>
  <pageSetup paperSize="5" scale="49" firstPageNumber="81" orientation="landscape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ฐานการคำนวณ (ห้ามลบ)</vt:lpstr>
      <vt:lpstr>มหาวิทยาลัยนเรศวร</vt:lpstr>
      <vt:lpstr>มหาวิทยาลัยนเรศวร!Print_Titles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2023-08-21T03:11:15Z</dcterms:modified>
</cp:coreProperties>
</file>