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12" windowWidth="14808" windowHeight="7716" activeTab="1"/>
  </bookViews>
  <sheets>
    <sheet name="ฐานการคำนวณ (ห้ามลบ)" sheetId="1" r:id="rId1"/>
    <sheet name="ข้อมูล" sheetId="2" r:id="rId2"/>
  </sheets>
  <definedNames>
    <definedName name="_xlnm._FilterDatabase" localSheetId="1" hidden="1">'ข้อมูล'!$A$1:$AO$747</definedName>
  </definedNames>
  <calcPr fullCalcOnLoad="1"/>
</workbook>
</file>

<file path=xl/sharedStrings.xml><?xml version="1.0" encoding="utf-8"?>
<sst xmlns="http://schemas.openxmlformats.org/spreadsheetml/2006/main" count="462" uniqueCount="138">
  <si>
    <t>ผู้ช่วยศาสตราจารย์</t>
  </si>
  <si>
    <t>อาจารย์</t>
  </si>
  <si>
    <t>รองศาสตราจารย์</t>
  </si>
  <si>
    <t>ทั่วไป</t>
  </si>
  <si>
    <t>วิชาการ</t>
  </si>
  <si>
    <t>ปฏิบัติงาน</t>
  </si>
  <si>
    <t>ปฏิบัติการ</t>
  </si>
  <si>
    <t>ชำนาญงาน</t>
  </si>
  <si>
    <t>ชำนาญการ</t>
  </si>
  <si>
    <t>ระดับ</t>
  </si>
  <si>
    <t>ศาสตราจารย์</t>
  </si>
  <si>
    <t>Mid Point</t>
  </si>
  <si>
    <t>ฐานในการคำนวณ</t>
  </si>
  <si>
    <t>บน</t>
  </si>
  <si>
    <t>ล่าง</t>
  </si>
  <si>
    <t>เชี่ยวชาญพิเศษ</t>
  </si>
  <si>
    <t>เชี่ยวชาญ</t>
  </si>
  <si>
    <t>ชำนาญการพิเศษ</t>
  </si>
  <si>
    <t>ชำนาญงานพิเศษ</t>
  </si>
  <si>
    <t>เงินเดือน</t>
  </si>
  <si>
    <t>ฐานในการ</t>
  </si>
  <si>
    <t>จำนวนเงิน</t>
  </si>
  <si>
    <t>ชื่อ-สกุล</t>
  </si>
  <si>
    <t>ชื่อตำแหน่ง</t>
  </si>
  <si>
    <t>ระดับตำแหน่ง</t>
  </si>
  <si>
    <t>เดิม</t>
  </si>
  <si>
    <t>คำนวณ</t>
  </si>
  <si>
    <t>ที่ได้เลื่อน</t>
  </si>
  <si>
    <t>หลังเลื่อน</t>
  </si>
  <si>
    <t>(บาท)</t>
  </si>
  <si>
    <t>จริง</t>
  </si>
  <si>
    <t>ประเภท</t>
  </si>
  <si>
    <t>เงินเดือนขั้นสูง</t>
  </si>
  <si>
    <t>บริหาร</t>
  </si>
  <si>
    <t>วิชาชีพเฉพาะ / เชี่ยวชาญเฉพาะ</t>
  </si>
  <si>
    <t>ใช้คำนวณ</t>
  </si>
  <si>
    <t>ผู้อำนวยการสำนักงานอธิการบดีหรือเทียบเท่า</t>
  </si>
  <si>
    <t>ร้อยละที่ได้เลื่อน</t>
  </si>
  <si>
    <t>จำนวนเงินที่ได้เลื่อน</t>
  </si>
  <si>
    <t>เงินที่ใช้เลื่อน</t>
  </si>
  <si>
    <t>COLA</t>
  </si>
  <si>
    <t>ลำดับที่</t>
  </si>
  <si>
    <t>วงเงินคงเหลือ</t>
  </si>
  <si>
    <t>คิดเป็นร้อยละ</t>
  </si>
  <si>
    <t>การเลื่อนของ</t>
  </si>
  <si>
    <t>(1)</t>
  </si>
  <si>
    <t>(2)</t>
  </si>
  <si>
    <t>(3)</t>
  </si>
  <si>
    <t>(4)</t>
  </si>
  <si>
    <t>(5)</t>
  </si>
  <si>
    <t>(6)</t>
  </si>
  <si>
    <t>(7)</t>
  </si>
  <si>
    <t>(8)</t>
  </si>
  <si>
    <t>เลขประจำตัวประชาชน</t>
  </si>
  <si>
    <t>ระดับผลการประเมิน</t>
  </si>
  <si>
    <t>คะแนน ประเมิน</t>
  </si>
  <si>
    <t>หมายเหตุ</t>
  </si>
  <si>
    <t>ข้อมูลการลา</t>
  </si>
  <si>
    <t>ผู้บริหาร</t>
  </si>
  <si>
    <t>สถานะ</t>
  </si>
  <si>
    <t>วันบรรจุ</t>
  </si>
  <si>
    <t>งาน</t>
  </si>
  <si>
    <t>ภาค</t>
  </si>
  <si>
    <t>คณะ</t>
  </si>
  <si>
    <t xml:space="preserve"> = (5)</t>
  </si>
  <si>
    <t xml:space="preserve"> = (6) x (8)</t>
  </si>
  <si>
    <t>จำนวนเงินที่</t>
  </si>
  <si>
    <t>(วัน)</t>
  </si>
  <si>
    <t>ลาป่วย</t>
  </si>
  <si>
    <t>ลากิจ</t>
  </si>
  <si>
    <t>ขาด</t>
  </si>
  <si>
    <t>สาย</t>
  </si>
  <si>
    <t>(ปัดเศษเป็นสิบ)</t>
  </si>
  <si>
    <t xml:space="preserve">ส่วนที่ 1 </t>
  </si>
  <si>
    <t>ผู้อำนวยการกองหรือเทียบเท่า</t>
  </si>
  <si>
    <t/>
  </si>
  <si>
    <t>หมายเหตุ 1</t>
  </si>
  <si>
    <t>หมายเหตุ 2</t>
  </si>
  <si>
    <t>รวมวงเงินเลื่อนร้อยละ 2</t>
  </si>
  <si>
    <t>เลขที่</t>
  </si>
  <si>
    <t>ตำแหน่ง</t>
  </si>
  <si>
    <t>เงินตอบแทน</t>
  </si>
  <si>
    <t>พิเศษ</t>
  </si>
  <si>
    <t>ศาสตราจารย์ ได้รับเงินเดือนขั้นสูง</t>
  </si>
  <si>
    <r>
      <rPr>
        <b/>
        <u val="single"/>
        <sz val="14"/>
        <color indexed="10"/>
        <rFont val="TH SarabunPSK"/>
        <family val="2"/>
      </rPr>
      <t xml:space="preserve">หัก </t>
    </r>
    <r>
      <rPr>
        <b/>
        <sz val="14"/>
        <color indexed="10"/>
        <rFont val="TH SarabunPSK"/>
        <family val="2"/>
      </rPr>
      <t>วงเงินกรณีลาศึกษา</t>
    </r>
  </si>
  <si>
    <t>ดีเด่น</t>
  </si>
  <si>
    <t>ดีมาก</t>
  </si>
  <si>
    <t>ดี</t>
  </si>
  <si>
    <t>(วงเงินที่ใช้เลื่อน COLA ร้อยละ 0.8)</t>
  </si>
  <si>
    <t xml:space="preserve"> = (1) x 0.8%</t>
  </si>
  <si>
    <t>ส่วนที่ 2</t>
  </si>
  <si>
    <t>(วงเงินที่ใช้เลื่อน Merit)</t>
  </si>
  <si>
    <t>Merit</t>
  </si>
  <si>
    <t xml:space="preserve">ส่วนที่ 3  </t>
  </si>
  <si>
    <t>(วงเงินที่ใช้เลื่อน Reward/Star)</t>
  </si>
  <si>
    <t>คะแนน</t>
  </si>
  <si>
    <t>เกรด</t>
  </si>
  <si>
    <t>A+</t>
  </si>
  <si>
    <t>A</t>
  </si>
  <si>
    <t>B+</t>
  </si>
  <si>
    <t>B</t>
  </si>
  <si>
    <t>C+</t>
  </si>
  <si>
    <t>C</t>
  </si>
  <si>
    <t>พอใช้</t>
  </si>
  <si>
    <t>D+</t>
  </si>
  <si>
    <t>D</t>
  </si>
  <si>
    <t>F</t>
  </si>
  <si>
    <t>ร้อยละ</t>
  </si>
  <si>
    <t>ได้เลื่อนทั้ง 3 ส่วน</t>
  </si>
  <si>
    <t>Reward/Star</t>
  </si>
  <si>
    <t>ร้อยละที่</t>
  </si>
  <si>
    <t>ได้เลื่อน</t>
  </si>
  <si>
    <t>ตามวงเงิน</t>
  </si>
  <si>
    <t>วงเงินที่ใช้เลื่อน COLA ร้อยละ 0.8</t>
  </si>
  <si>
    <t>วงเงินที่ใช้เลื่อน Merit/Reward/Star ร้อยละ 1.2</t>
  </si>
  <si>
    <t>(9)</t>
  </si>
  <si>
    <t>(10)</t>
  </si>
  <si>
    <t>(11)</t>
  </si>
  <si>
    <t xml:space="preserve"> = (1) x (4)</t>
  </si>
  <si>
    <t xml:space="preserve"> = (2)+(5)+(6)</t>
  </si>
  <si>
    <t xml:space="preserve"> = ((7)x100)/(8)</t>
  </si>
  <si>
    <t xml:space="preserve"> = (1) + (7)</t>
  </si>
  <si>
    <t xml:space="preserve"> = (8) x (9)</t>
  </si>
  <si>
    <t xml:space="preserve"> (ส่วนที่ 1 + ส่วนที่ 2 + ส่วนที่ 3 = วงเงินเลื่อนร้อยละ 2)</t>
  </si>
  <si>
    <t>แบบสรุปการพิจารณาเลื่อนเงินเดือนพนักงานมหาวิทยาลัย (เงินงบประมาณแผ่นดิน) ครั้งที่ 2 (1 ตุลาคม 2562)</t>
  </si>
  <si>
    <t>เงินเดือนรวม ณ 1 ก.ย. 62</t>
  </si>
  <si>
    <t>วงเงินสำหรับใช้เลื่อน ณ 1 ต.ค. 62</t>
  </si>
  <si>
    <r>
      <t xml:space="preserve"> </t>
    </r>
    <r>
      <rPr>
        <b/>
        <u val="single"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เงินที่ใช้เลื่อน ณ 1 ต.ค. 62</t>
    </r>
  </si>
  <si>
    <t>เงินที่ได้เลื่อน ณ 1 ตุลาคม 2562</t>
  </si>
  <si>
    <t>ตั้งแต่วันที่ 1 เม.ย. 62- 30 ก.ย. 62</t>
  </si>
  <si>
    <t>ต้องปรับปรุง</t>
  </si>
  <si>
    <t>(ใส่ข้อมูล ลำดับที่ 1)</t>
  </si>
  <si>
    <t>(ใส่ข้อมูล ลำดับที่ 2)</t>
  </si>
  <si>
    <t>มหาวิทยาลัยนเรศวร</t>
  </si>
  <si>
    <r>
      <rPr>
        <b/>
        <u val="single"/>
        <sz val="16"/>
        <color indexed="10"/>
        <rFont val="TH SarabunPSK"/>
        <family val="2"/>
      </rPr>
      <t xml:space="preserve">หมายเหตุ </t>
    </r>
    <r>
      <rPr>
        <b/>
        <sz val="16"/>
        <color indexed="10"/>
        <rFont val="TH SarabunPSK"/>
        <family val="2"/>
      </rPr>
      <t xml:space="preserve"> กรุณาตรวจสอบข้อมูลให้เป็นไปตามระเบียบ/ข้อบังคับ และให้เป็นปัจจุบันอีกครั้ง </t>
    </r>
  </si>
  <si>
    <t>งดเลื่อน</t>
  </si>
  <si>
    <t>ได้ไม่เกิน 1% (ตามข้อบังคับมหาวิทยาลัยฯ ข้อ 10)</t>
  </si>
  <si>
    <t>-</t>
  </si>
</sst>
</file>

<file path=xl/styles.xml><?xml version="1.0" encoding="utf-8"?>
<styleSheet xmlns="http://schemas.openxmlformats.org/spreadsheetml/2006/main">
  <numFmts count="37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_);_(* \(#,##0\);_(* &quot;-&quot;??_);_(@_)"/>
    <numFmt numFmtId="169" formatCode="_(* #,##0.0_);_(* \(#,##0.0\);_(* &quot;-&quot;??_);_(@_)"/>
    <numFmt numFmtId="170" formatCode="[$-1070000]d/mm/yyyy;@"/>
    <numFmt numFmtId="171" formatCode="_(* #,##0.000_);_(* \(#,##0.000\);_(* &quot;-&quot;??_);_(@_)"/>
    <numFmt numFmtId="172" formatCode="_(* #,##0.0000_);_(* \(#,##0.0000\);_(* &quot;-&quot;??_);_(@_)"/>
    <numFmt numFmtId="173" formatCode="[$-41E]d\ mmmm\ yyyy"/>
    <numFmt numFmtId="174" formatCode="[$-107041E]d\ mmmm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;[Red]0.00"/>
    <numFmt numFmtId="183" formatCode="#,##0.00;[Red]#,##0.00"/>
    <numFmt numFmtId="184" formatCode="[$-107041E]d\ mmm\ yy;@"/>
    <numFmt numFmtId="185" formatCode="_-* #,##0.00_-;\-* #,##0.00_-;_-* &quot;-&quot;??_-;_-@_-"/>
    <numFmt numFmtId="186" formatCode="0.0;[Red]0.0"/>
    <numFmt numFmtId="187" formatCode="0;[Red]0"/>
    <numFmt numFmtId="188" formatCode="_(* #,##0.000_);_(* \(#,##0.000\);_(* &quot;-&quot;???_);_(@_)"/>
    <numFmt numFmtId="189" formatCode="[$-F800]dddd\,\ mmmm\ dd\,\ yyyy"/>
    <numFmt numFmtId="190" formatCode="0.0"/>
    <numFmt numFmtId="191" formatCode="mmm\-yyyy"/>
    <numFmt numFmtId="192" formatCode="0.0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u val="single"/>
      <sz val="14"/>
      <name val="TH SarabunPSK"/>
      <family val="2"/>
    </font>
    <font>
      <sz val="14"/>
      <name val="TH Sarabun New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sz val="14"/>
      <name val="Arial"/>
      <family val="2"/>
    </font>
    <font>
      <b/>
      <u val="single"/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8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Calibri"/>
      <family val="2"/>
    </font>
    <font>
      <b/>
      <sz val="14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3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</cellStyleXfs>
  <cellXfs count="24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5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/>
    </xf>
    <xf numFmtId="0" fontId="7" fillId="0" borderId="0" xfId="70" applyFont="1" applyFill="1" applyAlignment="1">
      <alignment horizontal="center"/>
      <protection/>
    </xf>
    <xf numFmtId="168" fontId="7" fillId="0" borderId="11" xfId="42" applyNumberFormat="1" applyFont="1" applyFill="1" applyBorder="1" applyAlignment="1">
      <alignment horizontal="center" vertical="center"/>
    </xf>
    <xf numFmtId="49" fontId="7" fillId="0" borderId="11" xfId="42" applyNumberFormat="1" applyFont="1" applyFill="1" applyBorder="1" applyAlignment="1">
      <alignment horizontal="center" vertical="center"/>
    </xf>
    <xf numFmtId="168" fontId="7" fillId="0" borderId="16" xfId="42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8" fontId="7" fillId="0" borderId="12" xfId="42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8" fontId="7" fillId="0" borderId="0" xfId="42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7" fontId="7" fillId="0" borderId="15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7" fillId="0" borderId="19" xfId="42" applyNumberFormat="1" applyFont="1" applyFill="1" applyBorder="1" applyAlignment="1">
      <alignment horizontal="center" vertical="center"/>
    </xf>
    <xf numFmtId="49" fontId="7" fillId="0" borderId="0" xfId="42" applyNumberFormat="1" applyFont="1" applyFill="1" applyBorder="1" applyAlignment="1">
      <alignment horizontal="center" vertical="center"/>
    </xf>
    <xf numFmtId="49" fontId="7" fillId="0" borderId="14" xfId="42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4" fontId="7" fillId="0" borderId="21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shrinkToFit="1"/>
    </xf>
    <xf numFmtId="0" fontId="7" fillId="0" borderId="20" xfId="0" applyFont="1" applyFill="1" applyBorder="1" applyAlignment="1">
      <alignment horizontal="center"/>
    </xf>
    <xf numFmtId="3" fontId="7" fillId="0" borderId="11" xfId="42" applyNumberFormat="1" applyFont="1" applyFill="1" applyBorder="1" applyAlignment="1">
      <alignment horizontal="center" vertical="center"/>
    </xf>
    <xf numFmtId="168" fontId="7" fillId="0" borderId="12" xfId="42" applyNumberFormat="1" applyFont="1" applyFill="1" applyBorder="1" applyAlignment="1">
      <alignment horizontal="center"/>
    </xf>
    <xf numFmtId="168" fontId="7" fillId="0" borderId="0" xfId="42" applyNumberFormat="1" applyFont="1" applyFill="1" applyBorder="1" applyAlignment="1">
      <alignment horizontal="center" shrinkToFit="1"/>
    </xf>
    <xf numFmtId="168" fontId="8" fillId="0" borderId="17" xfId="42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8" fillId="0" borderId="14" xfId="58" applyNumberFormat="1" applyFont="1" applyFill="1" applyBorder="1" applyAlignment="1">
      <alignment horizontal="right"/>
      <protection/>
    </xf>
    <xf numFmtId="4" fontId="8" fillId="0" borderId="17" xfId="58" applyNumberFormat="1" applyFont="1" applyFill="1" applyBorder="1" applyAlignment="1">
      <alignment horizontal="center"/>
      <protection/>
    </xf>
    <xf numFmtId="4" fontId="8" fillId="0" borderId="22" xfId="5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7" applyFont="1" applyFill="1" applyAlignment="1">
      <alignment/>
      <protection/>
    </xf>
    <xf numFmtId="168" fontId="4" fillId="0" borderId="0" xfId="42" applyNumberFormat="1" applyFont="1" applyFill="1" applyAlignment="1">
      <alignment/>
    </xf>
    <xf numFmtId="3" fontId="4" fillId="0" borderId="0" xfId="57" applyNumberFormat="1" applyFont="1" applyFill="1" applyAlignment="1">
      <alignment/>
      <protection/>
    </xf>
    <xf numFmtId="0" fontId="7" fillId="0" borderId="0" xfId="57" applyFont="1" applyFill="1" applyAlignment="1">
      <alignment/>
      <protection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84" fontId="7" fillId="0" borderId="23" xfId="75" applyNumberFormat="1" applyFont="1" applyFill="1" applyBorder="1" applyAlignment="1">
      <alignment horizontal="center"/>
      <protection/>
    </xf>
    <xf numFmtId="0" fontId="7" fillId="0" borderId="24" xfId="75" applyFont="1" applyFill="1" applyBorder="1" applyAlignment="1">
      <alignment horizontal="center"/>
      <protection/>
    </xf>
    <xf numFmtId="184" fontId="7" fillId="0" borderId="24" xfId="75" applyNumberFormat="1" applyFont="1" applyFill="1" applyBorder="1" applyAlignment="1">
      <alignment horizontal="center"/>
      <protection/>
    </xf>
    <xf numFmtId="0" fontId="7" fillId="0" borderId="25" xfId="75" applyFont="1" applyFill="1" applyBorder="1" applyAlignment="1">
      <alignment horizontal="center"/>
      <protection/>
    </xf>
    <xf numFmtId="184" fontId="7" fillId="0" borderId="26" xfId="75" applyNumberFormat="1" applyFont="1" applyFill="1" applyBorder="1" applyAlignment="1">
      <alignment horizontal="center"/>
      <protection/>
    </xf>
    <xf numFmtId="0" fontId="7" fillId="0" borderId="27" xfId="75" applyFont="1" applyFill="1" applyBorder="1" applyAlignment="1">
      <alignment horizontal="center"/>
      <protection/>
    </xf>
    <xf numFmtId="184" fontId="7" fillId="0" borderId="27" xfId="75" applyNumberFormat="1" applyFont="1" applyFill="1" applyBorder="1" applyAlignment="1">
      <alignment horizontal="center"/>
      <protection/>
    </xf>
    <xf numFmtId="0" fontId="7" fillId="0" borderId="28" xfId="75" applyFont="1" applyFill="1" applyBorder="1" applyAlignment="1">
      <alignment horizontal="center"/>
      <protection/>
    </xf>
    <xf numFmtId="4" fontId="8" fillId="0" borderId="14" xfId="58" applyNumberFormat="1" applyFont="1" applyFill="1" applyBorder="1" applyAlignment="1">
      <alignment horizontal="center"/>
      <protection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168" fontId="8" fillId="0" borderId="29" xfId="42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8" fontId="8" fillId="0" borderId="0" xfId="42" applyNumberFormat="1" applyFont="1" applyFill="1" applyAlignment="1">
      <alignment horizontal="center"/>
    </xf>
    <xf numFmtId="2" fontId="4" fillId="0" borderId="0" xfId="42" applyNumberFormat="1" applyFont="1" applyFill="1" applyAlignment="1">
      <alignment/>
    </xf>
    <xf numFmtId="2" fontId="7" fillId="0" borderId="11" xfId="42" applyNumberFormat="1" applyFont="1" applyFill="1" applyBorder="1" applyAlignment="1">
      <alignment horizontal="center" vertical="center"/>
    </xf>
    <xf numFmtId="2" fontId="7" fillId="0" borderId="16" xfId="42" applyNumberFormat="1" applyFont="1" applyFill="1" applyBorder="1" applyAlignment="1">
      <alignment horizontal="center"/>
    </xf>
    <xf numFmtId="2" fontId="7" fillId="0" borderId="14" xfId="42" applyNumberFormat="1" applyFont="1" applyFill="1" applyBorder="1" applyAlignment="1">
      <alignment horizontal="center" vertical="center"/>
    </xf>
    <xf numFmtId="2" fontId="7" fillId="0" borderId="14" xfId="42" applyNumberFormat="1" applyFont="1" applyFill="1" applyBorder="1" applyAlignment="1">
      <alignment horizontal="center"/>
    </xf>
    <xf numFmtId="2" fontId="8" fillId="0" borderId="0" xfId="42" applyNumberFormat="1" applyFont="1" applyFill="1" applyAlignment="1">
      <alignment horizontal="center"/>
    </xf>
    <xf numFmtId="0" fontId="7" fillId="0" borderId="0" xfId="57" applyFont="1" applyFill="1" applyAlignment="1">
      <alignment horizontal="center"/>
      <protection/>
    </xf>
    <xf numFmtId="168" fontId="7" fillId="0" borderId="20" xfId="42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168" fontId="7" fillId="0" borderId="20" xfId="42" applyNumberFormat="1" applyFont="1" applyFill="1" applyBorder="1" applyAlignment="1">
      <alignment horizontal="center" shrinkToFit="1"/>
    </xf>
    <xf numFmtId="2" fontId="8" fillId="0" borderId="2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/>
    </xf>
    <xf numFmtId="168" fontId="8" fillId="0" borderId="22" xfId="42" applyNumberFormat="1" applyFont="1" applyFill="1" applyBorder="1" applyAlignment="1">
      <alignment horizontal="center" shrinkToFit="1"/>
    </xf>
    <xf numFmtId="4" fontId="8" fillId="0" borderId="22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 vertical="center"/>
    </xf>
    <xf numFmtId="17" fontId="7" fillId="0" borderId="3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3" fontId="8" fillId="0" borderId="17" xfId="42" applyFont="1" applyFill="1" applyBorder="1" applyAlignment="1">
      <alignment horizontal="right"/>
    </xf>
    <xf numFmtId="168" fontId="7" fillId="0" borderId="0" xfId="42" applyNumberFormat="1" applyFont="1" applyFill="1" applyAlignment="1">
      <alignment/>
    </xf>
    <xf numFmtId="3" fontId="7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shrinkToFit="1"/>
    </xf>
    <xf numFmtId="0" fontId="7" fillId="0" borderId="0" xfId="57" applyFont="1" applyFill="1" applyAlignment="1">
      <alignment shrinkToFit="1"/>
      <protection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left" shrinkToFit="1"/>
    </xf>
    <xf numFmtId="0" fontId="8" fillId="0" borderId="12" xfId="0" applyFont="1" applyFill="1" applyBorder="1" applyAlignment="1">
      <alignment shrinkToFit="1"/>
    </xf>
    <xf numFmtId="3" fontId="7" fillId="0" borderId="31" xfId="0" applyNumberFormat="1" applyFont="1" applyFill="1" applyBorder="1" applyAlignment="1">
      <alignment horizontal="center" vertical="center"/>
    </xf>
    <xf numFmtId="0" fontId="8" fillId="0" borderId="32" xfId="58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10" fillId="0" borderId="32" xfId="59" applyFont="1" applyFill="1" applyBorder="1" applyAlignment="1">
      <alignment/>
      <protection/>
    </xf>
    <xf numFmtId="0" fontId="8" fillId="0" borderId="32" xfId="59" applyFont="1" applyFill="1" applyBorder="1" applyAlignment="1">
      <alignment horizontal="center"/>
      <protection/>
    </xf>
    <xf numFmtId="0" fontId="8" fillId="0" borderId="32" xfId="59" applyFont="1" applyFill="1" applyBorder="1" applyAlignment="1">
      <alignment shrinkToFit="1"/>
      <protection/>
    </xf>
    <xf numFmtId="0" fontId="8" fillId="0" borderId="32" xfId="59" applyFont="1" applyFill="1" applyBorder="1" applyAlignment="1">
      <alignment/>
      <protection/>
    </xf>
    <xf numFmtId="168" fontId="8" fillId="0" borderId="32" xfId="42" applyNumberFormat="1" applyFont="1" applyFill="1" applyBorder="1" applyAlignment="1">
      <alignment horizontal="right"/>
    </xf>
    <xf numFmtId="0" fontId="8" fillId="0" borderId="11" xfId="59" applyFont="1" applyFill="1" applyBorder="1" applyAlignment="1">
      <alignment/>
      <protection/>
    </xf>
    <xf numFmtId="0" fontId="8" fillId="0" borderId="10" xfId="59" applyFont="1" applyFill="1" applyBorder="1" applyAlignment="1">
      <alignment horizontal="center"/>
      <protection/>
    </xf>
    <xf numFmtId="0" fontId="8" fillId="0" borderId="10" xfId="59" applyFont="1" applyFill="1" applyBorder="1" applyAlignment="1">
      <alignment/>
      <protection/>
    </xf>
    <xf numFmtId="0" fontId="11" fillId="0" borderId="17" xfId="58" applyFont="1" applyFill="1" applyBorder="1" applyAlignment="1">
      <alignment horizontal="center"/>
      <protection/>
    </xf>
    <xf numFmtId="168" fontId="11" fillId="0" borderId="17" xfId="42" applyNumberFormat="1" applyFont="1" applyFill="1" applyBorder="1" applyAlignment="1">
      <alignment horizontal="right"/>
    </xf>
    <xf numFmtId="0" fontId="11" fillId="0" borderId="10" xfId="58" applyFont="1" applyFill="1" applyBorder="1" applyAlignment="1">
      <alignment/>
      <protection/>
    </xf>
    <xf numFmtId="170" fontId="11" fillId="0" borderId="10" xfId="58" applyNumberFormat="1" applyFont="1" applyFill="1" applyBorder="1" applyAlignment="1">
      <alignment horizontal="right"/>
      <protection/>
    </xf>
    <xf numFmtId="0" fontId="11" fillId="0" borderId="17" xfId="58" applyFont="1" applyFill="1" applyBorder="1" applyAlignment="1">
      <alignment shrinkToFit="1"/>
      <protection/>
    </xf>
    <xf numFmtId="0" fontId="11" fillId="0" borderId="17" xfId="58" applyFont="1" applyFill="1" applyBorder="1" applyAlignment="1">
      <alignment horizontal="center" shrinkToFit="1"/>
      <protection/>
    </xf>
    <xf numFmtId="0" fontId="59" fillId="0" borderId="0" xfId="0" applyFont="1" applyFill="1" applyAlignment="1">
      <alignment horizontal="right"/>
    </xf>
    <xf numFmtId="43" fontId="7" fillId="0" borderId="29" xfId="42" applyNumberFormat="1" applyFont="1" applyFill="1" applyBorder="1" applyAlignment="1">
      <alignment horizontal="center"/>
    </xf>
    <xf numFmtId="43" fontId="7" fillId="0" borderId="16" xfId="42" applyNumberFormat="1" applyFont="1" applyFill="1" applyBorder="1" applyAlignment="1">
      <alignment horizontal="center"/>
    </xf>
    <xf numFmtId="43" fontId="7" fillId="0" borderId="10" xfId="42" applyNumberFormat="1" applyFont="1" applyFill="1" applyBorder="1" applyAlignment="1">
      <alignment horizontal="center"/>
    </xf>
    <xf numFmtId="43" fontId="59" fillId="0" borderId="14" xfId="42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/>
    </xf>
    <xf numFmtId="4" fontId="8" fillId="0" borderId="19" xfId="58" applyNumberFormat="1" applyFont="1" applyFill="1" applyBorder="1" applyAlignment="1">
      <alignment horizontal="right"/>
      <protection/>
    </xf>
    <xf numFmtId="0" fontId="8" fillId="0" borderId="32" xfId="0" applyFont="1" applyFill="1" applyBorder="1" applyAlignment="1">
      <alignment/>
    </xf>
    <xf numFmtId="4" fontId="8" fillId="0" borderId="17" xfId="58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center"/>
    </xf>
    <xf numFmtId="0" fontId="4" fillId="0" borderId="0" xfId="57" applyFont="1" applyFill="1" applyBorder="1" applyAlignment="1">
      <alignment/>
      <protection/>
    </xf>
    <xf numFmtId="4" fontId="7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9" fontId="7" fillId="16" borderId="14" xfId="0" applyNumberFormat="1" applyFont="1" applyFill="1" applyBorder="1" applyAlignment="1">
      <alignment horizontal="center"/>
    </xf>
    <xf numFmtId="49" fontId="7" fillId="16" borderId="16" xfId="0" applyNumberFormat="1" applyFont="1" applyFill="1" applyBorder="1" applyAlignment="1">
      <alignment horizontal="center"/>
    </xf>
    <xf numFmtId="0" fontId="8" fillId="16" borderId="17" xfId="0" applyFont="1" applyFill="1" applyBorder="1" applyAlignment="1">
      <alignment horizontal="center"/>
    </xf>
    <xf numFmtId="4" fontId="7" fillId="16" borderId="11" xfId="0" applyNumberFormat="1" applyFont="1" applyFill="1" applyBorder="1" applyAlignment="1">
      <alignment horizontal="center"/>
    </xf>
    <xf numFmtId="4" fontId="7" fillId="16" borderId="16" xfId="0" applyNumberFormat="1" applyFont="1" applyFill="1" applyBorder="1" applyAlignment="1">
      <alignment horizontal="center"/>
    </xf>
    <xf numFmtId="49" fontId="7" fillId="16" borderId="11" xfId="42" applyNumberFormat="1" applyFont="1" applyFill="1" applyBorder="1" applyAlignment="1">
      <alignment horizontal="center" vertical="center"/>
    </xf>
    <xf numFmtId="3" fontId="7" fillId="16" borderId="16" xfId="0" applyNumberFormat="1" applyFont="1" applyFill="1" applyBorder="1" applyAlignment="1">
      <alignment horizontal="center"/>
    </xf>
    <xf numFmtId="4" fontId="7" fillId="16" borderId="11" xfId="0" applyNumberFormat="1" applyFont="1" applyFill="1" applyBorder="1" applyAlignment="1">
      <alignment horizontal="center" vertical="center"/>
    </xf>
    <xf numFmtId="4" fontId="7" fillId="16" borderId="14" xfId="0" applyNumberFormat="1" applyFont="1" applyFill="1" applyBorder="1" applyAlignment="1">
      <alignment horizontal="center" vertical="center"/>
    </xf>
    <xf numFmtId="4" fontId="7" fillId="16" borderId="14" xfId="0" applyNumberFormat="1" applyFont="1" applyFill="1" applyBorder="1" applyAlignment="1">
      <alignment horizontal="center"/>
    </xf>
    <xf numFmtId="4" fontId="8" fillId="16" borderId="17" xfId="58" applyNumberFormat="1" applyFont="1" applyFill="1" applyBorder="1" applyAlignment="1">
      <alignment horizontal="center"/>
      <protection/>
    </xf>
    <xf numFmtId="4" fontId="7" fillId="16" borderId="29" xfId="0" applyNumberFormat="1" applyFont="1" applyFill="1" applyBorder="1" applyAlignment="1">
      <alignment horizontal="center"/>
    </xf>
    <xf numFmtId="39" fontId="8" fillId="0" borderId="17" xfId="42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/>
      <protection/>
    </xf>
    <xf numFmtId="0" fontId="14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2" fontId="8" fillId="0" borderId="17" xfId="0" applyNumberFormat="1" applyFont="1" applyFill="1" applyBorder="1" applyAlignment="1">
      <alignment horizontal="center" shrinkToFit="1"/>
    </xf>
    <xf numFmtId="0" fontId="59" fillId="0" borderId="0" xfId="0" applyFont="1" applyFill="1" applyAlignment="1">
      <alignment/>
    </xf>
    <xf numFmtId="0" fontId="59" fillId="33" borderId="10" xfId="57" applyFont="1" applyFill="1" applyBorder="1" applyAlignment="1">
      <alignment horizontal="center"/>
      <protection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7" fillId="0" borderId="0" xfId="58" applyFont="1" applyFill="1" applyBorder="1" applyAlignment="1">
      <alignment/>
      <protection/>
    </xf>
    <xf numFmtId="0" fontId="8" fillId="0" borderId="0" xfId="0" applyFont="1" applyFill="1" applyBorder="1" applyAlignment="1">
      <alignment/>
    </xf>
    <xf numFmtId="0" fontId="62" fillId="0" borderId="19" xfId="0" applyFont="1" applyFill="1" applyBorder="1" applyAlignment="1">
      <alignment horizontal="left"/>
    </xf>
    <xf numFmtId="0" fontId="17" fillId="0" borderId="19" xfId="58" applyFont="1" applyFill="1" applyBorder="1" applyAlignment="1">
      <alignment/>
      <protection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7" applyFont="1" applyFill="1" applyAlignment="1">
      <alignment horizontal="center"/>
      <protection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9" fontId="7" fillId="16" borderId="18" xfId="0" applyNumberFormat="1" applyFont="1" applyFill="1" applyBorder="1" applyAlignment="1">
      <alignment horizontal="center"/>
    </xf>
    <xf numFmtId="49" fontId="7" fillId="16" borderId="12" xfId="0" applyNumberFormat="1" applyFont="1" applyFill="1" applyBorder="1" applyAlignment="1">
      <alignment horizontal="center"/>
    </xf>
    <xf numFmtId="49" fontId="7" fillId="16" borderId="13" xfId="0" applyNumberFormat="1" applyFont="1" applyFill="1" applyBorder="1" applyAlignment="1">
      <alignment horizontal="center"/>
    </xf>
    <xf numFmtId="49" fontId="7" fillId="16" borderId="21" xfId="0" applyNumberFormat="1" applyFont="1" applyFill="1" applyBorder="1" applyAlignment="1">
      <alignment horizontal="center"/>
    </xf>
    <xf numFmtId="49" fontId="7" fillId="16" borderId="20" xfId="0" applyNumberFormat="1" applyFont="1" applyFill="1" applyBorder="1" applyAlignment="1">
      <alignment horizontal="center"/>
    </xf>
    <xf numFmtId="49" fontId="7" fillId="16" borderId="3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4" fontId="7" fillId="0" borderId="20" xfId="0" applyNumberFormat="1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/>
    </xf>
    <xf numFmtId="0" fontId="59" fillId="33" borderId="34" xfId="0" applyFont="1" applyFill="1" applyBorder="1" applyAlignment="1">
      <alignment horizontal="center"/>
    </xf>
    <xf numFmtId="0" fontId="59" fillId="33" borderId="35" xfId="0" applyFont="1" applyFill="1" applyBorder="1" applyAlignment="1">
      <alignment horizontal="center"/>
    </xf>
    <xf numFmtId="3" fontId="7" fillId="16" borderId="11" xfId="0" applyNumberFormat="1" applyFont="1" applyFill="1" applyBorder="1" applyAlignment="1">
      <alignment horizontal="center" vertical="center" wrapText="1"/>
    </xf>
    <xf numFmtId="3" fontId="7" fillId="16" borderId="14" xfId="0" applyNumberFormat="1" applyFont="1" applyFill="1" applyBorder="1" applyAlignment="1">
      <alignment horizontal="center" vertical="center" wrapText="1"/>
    </xf>
    <xf numFmtId="3" fontId="7" fillId="16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shrinkToFit="1"/>
    </xf>
    <xf numFmtId="0" fontId="6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เครื่องหมายจุลภาค 2" xfId="66"/>
    <cellStyle name="เครื่องหมายจุลภาค 2 2" xfId="67"/>
    <cellStyle name="เครื่องหมายจุลภาค 3" xfId="68"/>
    <cellStyle name="ปกติ 2" xfId="69"/>
    <cellStyle name="ปกติ 2 2" xfId="70"/>
    <cellStyle name="ปกติ 3" xfId="71"/>
    <cellStyle name="ปกติ 4" xfId="72"/>
    <cellStyle name="ปกติ 5" xfId="73"/>
    <cellStyle name="ปกติ 6" xfId="74"/>
    <cellStyle name="ปกติ_Sheet1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37</xdr:row>
      <xdr:rowOff>38100</xdr:rowOff>
    </xdr:from>
    <xdr:to>
      <xdr:col>10</xdr:col>
      <xdr:colOff>266700</xdr:colOff>
      <xdr:row>38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91375" y="10258425"/>
          <a:ext cx="172402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นำไปใช้เลื่อน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Reward/Star</a:t>
          </a:r>
        </a:p>
      </xdr:txBody>
    </xdr:sp>
    <xdr:clientData/>
  </xdr:twoCellAnchor>
  <xdr:twoCellAnchor>
    <xdr:from>
      <xdr:col>5</xdr:col>
      <xdr:colOff>409575</xdr:colOff>
      <xdr:row>34</xdr:row>
      <xdr:rowOff>9525</xdr:rowOff>
    </xdr:from>
    <xdr:to>
      <xdr:col>5</xdr:col>
      <xdr:colOff>409575</xdr:colOff>
      <xdr:row>37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5819775" y="9401175"/>
          <a:ext cx="0" cy="819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37</xdr:row>
      <xdr:rowOff>9525</xdr:rowOff>
    </xdr:from>
    <xdr:to>
      <xdr:col>12</xdr:col>
      <xdr:colOff>857250</xdr:colOff>
      <xdr:row>37</xdr:row>
      <xdr:rowOff>9525</xdr:rowOff>
    </xdr:to>
    <xdr:sp>
      <xdr:nvSpPr>
        <xdr:cNvPr id="3" name="Straight Connector 7"/>
        <xdr:cNvSpPr>
          <a:spLocks/>
        </xdr:cNvSpPr>
      </xdr:nvSpPr>
      <xdr:spPr>
        <a:xfrm>
          <a:off x="5819775" y="10229850"/>
          <a:ext cx="4486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828675</xdr:colOff>
      <xdr:row>26</xdr:row>
      <xdr:rowOff>266700</xdr:rowOff>
    </xdr:from>
    <xdr:to>
      <xdr:col>12</xdr:col>
      <xdr:colOff>847725</xdr:colOff>
      <xdr:row>37</xdr:row>
      <xdr:rowOff>0</xdr:rowOff>
    </xdr:to>
    <xdr:sp>
      <xdr:nvSpPr>
        <xdr:cNvPr id="4" name="Straight Arrow Connector 9"/>
        <xdr:cNvSpPr>
          <a:spLocks/>
        </xdr:cNvSpPr>
      </xdr:nvSpPr>
      <xdr:spPr>
        <a:xfrm flipH="1" flipV="1">
          <a:off x="10277475" y="7448550"/>
          <a:ext cx="9525" cy="2771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19050</xdr:rowOff>
    </xdr:from>
    <xdr:to>
      <xdr:col>21</xdr:col>
      <xdr:colOff>19050</xdr:colOff>
      <xdr:row>30</xdr:row>
      <xdr:rowOff>19050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2058650" y="8029575"/>
          <a:ext cx="22193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ร้อยละตามข้อบังคับ/ระเบียบ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ก.พ.อ.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>
    <xdr:from>
      <xdr:col>16</xdr:col>
      <xdr:colOff>457200</xdr:colOff>
      <xdr:row>26</xdr:row>
      <xdr:rowOff>19050</xdr:rowOff>
    </xdr:from>
    <xdr:to>
      <xdr:col>16</xdr:col>
      <xdr:colOff>466725</xdr:colOff>
      <xdr:row>29</xdr:row>
      <xdr:rowOff>28575</xdr:rowOff>
    </xdr:to>
    <xdr:sp>
      <xdr:nvSpPr>
        <xdr:cNvPr id="6" name="Straight Arrow Connector 12"/>
        <xdr:cNvSpPr>
          <a:spLocks/>
        </xdr:cNvSpPr>
      </xdr:nvSpPr>
      <xdr:spPr>
        <a:xfrm flipV="1">
          <a:off x="13058775" y="7200900"/>
          <a:ext cx="19050" cy="838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809625</xdr:colOff>
      <xdr:row>29</xdr:row>
      <xdr:rowOff>0</xdr:rowOff>
    </xdr:from>
    <xdr:to>
      <xdr:col>12</xdr:col>
      <xdr:colOff>38100</xdr:colOff>
      <xdr:row>29</xdr:row>
      <xdr:rowOff>276225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7134225" y="8010525"/>
          <a:ext cx="235267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ร้อยละของวงเงินที่ใช้ในการเลื่อน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Merit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>
    <xdr:from>
      <xdr:col>9</xdr:col>
      <xdr:colOff>342900</xdr:colOff>
      <xdr:row>26</xdr:row>
      <xdr:rowOff>0</xdr:rowOff>
    </xdr:from>
    <xdr:to>
      <xdr:col>9</xdr:col>
      <xdr:colOff>352425</xdr:colOff>
      <xdr:row>29</xdr:row>
      <xdr:rowOff>9525</xdr:rowOff>
    </xdr:to>
    <xdr:sp>
      <xdr:nvSpPr>
        <xdr:cNvPr id="8" name="Straight Arrow Connector 15"/>
        <xdr:cNvSpPr>
          <a:spLocks/>
        </xdr:cNvSpPr>
      </xdr:nvSpPr>
      <xdr:spPr>
        <a:xfrm flipV="1">
          <a:off x="8315325" y="7181850"/>
          <a:ext cx="19050" cy="838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4.00390625" style="0" customWidth="1"/>
    <col min="2" max="2" width="36.8515625" style="9" customWidth="1"/>
    <col min="3" max="6" width="20.421875" style="0" customWidth="1"/>
    <col min="7" max="7" width="9.8515625" style="4" bestFit="1" customWidth="1"/>
  </cols>
  <sheetData>
    <row r="1" spans="1:7" ht="24">
      <c r="A1" s="206" t="s">
        <v>31</v>
      </c>
      <c r="B1" s="206" t="s">
        <v>9</v>
      </c>
      <c r="C1" s="207" t="s">
        <v>32</v>
      </c>
      <c r="D1" s="207" t="s">
        <v>12</v>
      </c>
      <c r="E1" s="207"/>
      <c r="F1" s="207" t="s">
        <v>11</v>
      </c>
      <c r="G1" s="205" t="s">
        <v>35</v>
      </c>
    </row>
    <row r="2" spans="1:7" ht="24">
      <c r="A2" s="206"/>
      <c r="B2" s="206"/>
      <c r="C2" s="207"/>
      <c r="D2" s="1" t="s">
        <v>13</v>
      </c>
      <c r="E2" s="1" t="s">
        <v>14</v>
      </c>
      <c r="F2" s="207"/>
      <c r="G2" s="205"/>
    </row>
    <row r="3" spans="1:7" ht="24">
      <c r="A3" s="199" t="s">
        <v>4</v>
      </c>
      <c r="B3" s="7" t="s">
        <v>83</v>
      </c>
      <c r="C3" s="2">
        <v>118680</v>
      </c>
      <c r="D3" s="2">
        <v>107630</v>
      </c>
      <c r="E3" s="2">
        <v>90700</v>
      </c>
      <c r="F3" s="2">
        <v>96580</v>
      </c>
      <c r="G3" s="2">
        <v>96580</v>
      </c>
    </row>
    <row r="4" spans="1:7" ht="24">
      <c r="A4" s="200"/>
      <c r="B4" s="7" t="s">
        <v>10</v>
      </c>
      <c r="C4" s="2">
        <v>114860</v>
      </c>
      <c r="D4" s="2">
        <v>104770</v>
      </c>
      <c r="E4" s="2">
        <v>90700</v>
      </c>
      <c r="F4" s="2">
        <v>96580</v>
      </c>
      <c r="G4" s="2">
        <v>96580</v>
      </c>
    </row>
    <row r="5" spans="1:7" ht="24">
      <c r="A5" s="200"/>
      <c r="B5" s="7" t="s">
        <v>2</v>
      </c>
      <c r="C5" s="2">
        <v>108740</v>
      </c>
      <c r="D5" s="3">
        <v>88920</v>
      </c>
      <c r="E5" s="3">
        <v>75780</v>
      </c>
      <c r="F5" s="3">
        <v>69090</v>
      </c>
      <c r="G5" s="3">
        <v>69090</v>
      </c>
    </row>
    <row r="6" spans="1:7" ht="24">
      <c r="A6" s="200"/>
      <c r="B6" s="7" t="s">
        <v>0</v>
      </c>
      <c r="C6" s="2">
        <v>91960</v>
      </c>
      <c r="D6" s="3">
        <v>74290</v>
      </c>
      <c r="E6" s="3">
        <v>55000</v>
      </c>
      <c r="F6" s="3">
        <v>56605</v>
      </c>
      <c r="G6" s="3">
        <v>56610</v>
      </c>
    </row>
    <row r="7" spans="1:7" ht="24">
      <c r="A7" s="201"/>
      <c r="B7" s="7" t="s">
        <v>1</v>
      </c>
      <c r="C7" s="2">
        <v>67380</v>
      </c>
      <c r="D7" s="2">
        <v>53920</v>
      </c>
      <c r="E7" s="2">
        <v>27000</v>
      </c>
      <c r="F7" s="2">
        <v>40460</v>
      </c>
      <c r="G7" s="3">
        <v>40460</v>
      </c>
    </row>
    <row r="8" spans="1:7" ht="24">
      <c r="A8" s="199" t="s">
        <v>33</v>
      </c>
      <c r="B8" s="8" t="s">
        <v>36</v>
      </c>
      <c r="C8" s="5">
        <v>95940</v>
      </c>
      <c r="D8" s="5">
        <v>81110</v>
      </c>
      <c r="E8" s="5">
        <v>67500</v>
      </c>
      <c r="F8" s="5">
        <v>66270</v>
      </c>
      <c r="G8" s="6">
        <v>66270</v>
      </c>
    </row>
    <row r="9" spans="1:7" ht="24">
      <c r="A9" s="201"/>
      <c r="B9" s="7" t="s">
        <v>74</v>
      </c>
      <c r="C9" s="2">
        <v>81140</v>
      </c>
      <c r="D9" s="2">
        <v>66170</v>
      </c>
      <c r="E9" s="2">
        <v>49100</v>
      </c>
      <c r="F9" s="2">
        <v>51195</v>
      </c>
      <c r="G9" s="3">
        <v>51200</v>
      </c>
    </row>
    <row r="10" spans="1:7" ht="24" customHeight="1">
      <c r="A10" s="202" t="s">
        <v>34</v>
      </c>
      <c r="B10" s="7" t="s">
        <v>15</v>
      </c>
      <c r="C10" s="2">
        <v>101340</v>
      </c>
      <c r="D10" s="2">
        <v>87250</v>
      </c>
      <c r="E10" s="2">
        <v>81360</v>
      </c>
      <c r="F10" s="2">
        <v>73155</v>
      </c>
      <c r="G10" s="3">
        <v>73160</v>
      </c>
    </row>
    <row r="11" spans="1:7" ht="24">
      <c r="A11" s="203"/>
      <c r="B11" s="7" t="s">
        <v>16</v>
      </c>
      <c r="C11" s="2">
        <v>94140</v>
      </c>
      <c r="D11" s="2">
        <v>79760</v>
      </c>
      <c r="E11" s="2">
        <v>68520</v>
      </c>
      <c r="F11" s="2">
        <v>65370</v>
      </c>
      <c r="G11" s="3">
        <v>65370</v>
      </c>
    </row>
    <row r="12" spans="1:7" ht="24">
      <c r="A12" s="203"/>
      <c r="B12" s="7" t="s">
        <v>17</v>
      </c>
      <c r="C12" s="2">
        <v>79620</v>
      </c>
      <c r="D12" s="2">
        <v>67170</v>
      </c>
      <c r="E12" s="2">
        <v>49090</v>
      </c>
      <c r="F12" s="2">
        <v>54705</v>
      </c>
      <c r="G12" s="3">
        <v>54710</v>
      </c>
    </row>
    <row r="13" spans="1:7" ht="24">
      <c r="A13" s="203"/>
      <c r="B13" s="7" t="s">
        <v>8</v>
      </c>
      <c r="C13" s="2">
        <v>59450</v>
      </c>
      <c r="D13" s="2">
        <v>48120</v>
      </c>
      <c r="E13" s="2">
        <v>31080</v>
      </c>
      <c r="F13" s="2">
        <v>36775</v>
      </c>
      <c r="G13" s="3">
        <v>36780</v>
      </c>
    </row>
    <row r="14" spans="1:7" ht="24">
      <c r="A14" s="204"/>
      <c r="B14" s="7" t="s">
        <v>6</v>
      </c>
      <c r="C14" s="2">
        <v>36680</v>
      </c>
      <c r="D14" s="2">
        <v>30470</v>
      </c>
      <c r="E14" s="2">
        <v>18040</v>
      </c>
      <c r="F14" s="2">
        <v>24250</v>
      </c>
      <c r="G14" s="3">
        <v>24250</v>
      </c>
    </row>
    <row r="15" spans="1:7" ht="24">
      <c r="A15" s="199" t="s">
        <v>3</v>
      </c>
      <c r="B15" s="7" t="s">
        <v>18</v>
      </c>
      <c r="C15" s="2">
        <v>74750</v>
      </c>
      <c r="D15" s="2">
        <v>62850</v>
      </c>
      <c r="E15" s="2">
        <v>43690</v>
      </c>
      <c r="F15" s="2">
        <v>48935</v>
      </c>
      <c r="G15" s="3">
        <v>48940</v>
      </c>
    </row>
    <row r="16" spans="1:7" ht="24">
      <c r="A16" s="200"/>
      <c r="B16" s="7" t="s">
        <v>7</v>
      </c>
      <c r="C16" s="2">
        <v>52830</v>
      </c>
      <c r="D16" s="2">
        <v>42830</v>
      </c>
      <c r="E16" s="2">
        <v>24850</v>
      </c>
      <c r="F16" s="2">
        <v>32815</v>
      </c>
      <c r="G16" s="3">
        <v>32820</v>
      </c>
    </row>
    <row r="17" spans="1:7" ht="24">
      <c r="A17" s="201"/>
      <c r="B17" s="7" t="s">
        <v>5</v>
      </c>
      <c r="C17" s="2">
        <v>28650</v>
      </c>
      <c r="D17" s="2">
        <v>24360</v>
      </c>
      <c r="E17" s="2">
        <v>15780</v>
      </c>
      <c r="F17" s="2">
        <v>20070</v>
      </c>
      <c r="G17" s="3">
        <v>20070</v>
      </c>
    </row>
  </sheetData>
  <sheetProtection/>
  <mergeCells count="10">
    <mergeCell ref="A15:A17"/>
    <mergeCell ref="A10:A14"/>
    <mergeCell ref="A8:A9"/>
    <mergeCell ref="A3:A7"/>
    <mergeCell ref="G1:G2"/>
    <mergeCell ref="A1:A2"/>
    <mergeCell ref="B1:B2"/>
    <mergeCell ref="C1:C2"/>
    <mergeCell ref="D1:E1"/>
    <mergeCell ref="F1:F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8"/>
  <sheetViews>
    <sheetView tabSelected="1" zoomScalePageLayoutView="0" workbookViewId="0" topLeftCell="A3">
      <selection activeCell="C15" sqref="C15"/>
    </sheetView>
  </sheetViews>
  <sheetFormatPr defaultColWidth="9.00390625" defaultRowHeight="21.75" customHeight="1"/>
  <cols>
    <col min="1" max="1" width="7.00390625" style="64" customWidth="1"/>
    <col min="2" max="2" width="23.28125" style="60" customWidth="1"/>
    <col min="3" max="3" width="9.7109375" style="64" customWidth="1"/>
    <col min="4" max="4" width="18.7109375" style="129" customWidth="1"/>
    <col min="5" max="5" width="22.421875" style="60" customWidth="1"/>
    <col min="6" max="6" width="13.7109375" style="97" bestFit="1" customWidth="1"/>
    <col min="7" max="7" width="12.7109375" style="103" customWidth="1"/>
    <col min="8" max="8" width="1.8515625" style="92" customWidth="1"/>
    <col min="9" max="11" width="10.140625" style="92" customWidth="1"/>
    <col min="12" max="12" width="1.8515625" style="92" customWidth="1"/>
    <col min="13" max="13" width="24.140625" style="94" customWidth="1"/>
    <col min="14" max="14" width="1.7109375" style="93" customWidth="1"/>
    <col min="15" max="15" width="13.28125" style="94" bestFit="1" customWidth="1"/>
    <col min="16" max="16" width="8.140625" style="94" bestFit="1" customWidth="1"/>
    <col min="17" max="17" width="13.28125" style="94" customWidth="1"/>
    <col min="18" max="18" width="0.13671875" style="95" hidden="1" customWidth="1"/>
    <col min="19" max="19" width="12.00390625" style="96" hidden="1" customWidth="1"/>
    <col min="20" max="20" width="14.57421875" style="95" hidden="1" customWidth="1"/>
    <col min="21" max="21" width="11.57421875" style="97" customWidth="1"/>
    <col min="22" max="22" width="11.140625" style="94" customWidth="1"/>
    <col min="23" max="23" width="8.28125" style="94" hidden="1" customWidth="1"/>
    <col min="24" max="24" width="8.28125" style="64" hidden="1" customWidth="1"/>
    <col min="25" max="25" width="21.57421875" style="60" customWidth="1"/>
    <col min="26" max="26" width="7.421875" style="64" customWidth="1"/>
    <col min="27" max="27" width="7.7109375" style="64" customWidth="1"/>
    <col min="28" max="31" width="6.421875" style="60" customWidth="1"/>
    <col min="32" max="32" width="9.00390625" style="60" customWidth="1"/>
    <col min="33" max="33" width="46.28125" style="60" customWidth="1"/>
    <col min="34" max="34" width="11.140625" style="60" customWidth="1"/>
    <col min="35" max="35" width="13.00390625" style="60" customWidth="1"/>
    <col min="36" max="36" width="17.7109375" style="64" bestFit="1" customWidth="1"/>
    <col min="37" max="37" width="9.00390625" style="64" customWidth="1"/>
    <col min="38" max="38" width="15.8515625" style="60" customWidth="1"/>
    <col min="39" max="39" width="9.00390625" style="60" customWidth="1"/>
    <col min="40" max="40" width="33.7109375" style="60" customWidth="1"/>
    <col min="41" max="41" width="42.421875" style="60" customWidth="1"/>
    <col min="42" max="16384" width="9.00390625" style="60" customWidth="1"/>
  </cols>
  <sheetData>
    <row r="2" spans="1:31" ht="21.75" customHeight="1">
      <c r="A2" s="208" t="s">
        <v>124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1" ht="21.75" customHeight="1">
      <c r="A3" s="104"/>
      <c r="B3" s="68"/>
      <c r="C3" s="104"/>
      <c r="D3" s="130"/>
      <c r="E3" s="68"/>
      <c r="F3" s="127"/>
      <c r="G3" s="98"/>
      <c r="H3" s="65"/>
      <c r="I3" s="65"/>
      <c r="J3" s="65"/>
      <c r="K3" s="65"/>
      <c r="L3" s="167"/>
      <c r="M3" s="190" t="s">
        <v>132</v>
      </c>
      <c r="N3" s="65"/>
      <c r="O3" s="65"/>
      <c r="P3" s="65"/>
      <c r="Q3" s="65"/>
      <c r="R3" s="65"/>
      <c r="S3" s="65"/>
      <c r="T3" s="67"/>
      <c r="U3" s="66"/>
      <c r="V3" s="65"/>
      <c r="W3" s="65"/>
      <c r="X3" s="65"/>
      <c r="Y3" s="68"/>
      <c r="Z3" s="104"/>
      <c r="AA3" s="104"/>
      <c r="AB3" s="68"/>
      <c r="AC3" s="68"/>
      <c r="AD3" s="68"/>
      <c r="AE3" s="68"/>
    </row>
    <row r="4" spans="1:37" s="31" customFormat="1" ht="21.75" customHeight="1">
      <c r="A4" s="32"/>
      <c r="C4" s="32"/>
      <c r="D4" s="131"/>
      <c r="F4" s="214" t="s">
        <v>73</v>
      </c>
      <c r="G4" s="216"/>
      <c r="H4" s="69"/>
      <c r="I4" s="214" t="s">
        <v>90</v>
      </c>
      <c r="J4" s="215"/>
      <c r="K4" s="216"/>
      <c r="L4" s="168"/>
      <c r="M4" s="175" t="s">
        <v>93</v>
      </c>
      <c r="N4" s="36"/>
      <c r="O4" s="214" t="s">
        <v>128</v>
      </c>
      <c r="P4" s="215"/>
      <c r="Q4" s="215"/>
      <c r="R4" s="215"/>
      <c r="S4" s="215"/>
      <c r="T4" s="215"/>
      <c r="U4" s="215"/>
      <c r="V4" s="216"/>
      <c r="W4" s="70"/>
      <c r="X4" s="32"/>
      <c r="Z4" s="32"/>
      <c r="AA4" s="32"/>
      <c r="AJ4" s="32"/>
      <c r="AK4" s="32"/>
    </row>
    <row r="5" spans="1:37" s="31" customFormat="1" ht="21.75" customHeight="1">
      <c r="A5" s="32"/>
      <c r="C5" s="32"/>
      <c r="D5" s="131"/>
      <c r="F5" s="212" t="s">
        <v>88</v>
      </c>
      <c r="G5" s="213"/>
      <c r="H5" s="69"/>
      <c r="I5" s="212" t="s">
        <v>91</v>
      </c>
      <c r="J5" s="232"/>
      <c r="K5" s="213"/>
      <c r="L5" s="168"/>
      <c r="M5" s="176" t="s">
        <v>94</v>
      </c>
      <c r="N5" s="36"/>
      <c r="O5" s="217" t="s">
        <v>123</v>
      </c>
      <c r="P5" s="218"/>
      <c r="Q5" s="218"/>
      <c r="R5" s="218"/>
      <c r="S5" s="218"/>
      <c r="T5" s="218"/>
      <c r="U5" s="218"/>
      <c r="V5" s="219"/>
      <c r="W5" s="70"/>
      <c r="X5" s="32"/>
      <c r="Z5" s="32"/>
      <c r="AA5" s="32"/>
      <c r="AJ5" s="32"/>
      <c r="AK5" s="32"/>
    </row>
    <row r="6" spans="1:28" s="32" customFormat="1" ht="21.75" customHeight="1">
      <c r="A6" s="22"/>
      <c r="D6" s="132"/>
      <c r="F6" s="23" t="s">
        <v>45</v>
      </c>
      <c r="G6" s="99" t="s">
        <v>46</v>
      </c>
      <c r="H6" s="41"/>
      <c r="I6" s="41" t="s">
        <v>47</v>
      </c>
      <c r="J6" s="24" t="s">
        <v>48</v>
      </c>
      <c r="K6" s="24" t="s">
        <v>49</v>
      </c>
      <c r="L6" s="41"/>
      <c r="M6" s="177" t="s">
        <v>50</v>
      </c>
      <c r="N6" s="41"/>
      <c r="O6" s="24" t="s">
        <v>51</v>
      </c>
      <c r="P6" s="24" t="s">
        <v>52</v>
      </c>
      <c r="Q6" s="24" t="s">
        <v>115</v>
      </c>
      <c r="R6" s="24"/>
      <c r="S6" s="24"/>
      <c r="T6" s="50"/>
      <c r="U6" s="24" t="s">
        <v>116</v>
      </c>
      <c r="V6" s="24" t="s">
        <v>117</v>
      </c>
      <c r="W6" s="39"/>
      <c r="X6" s="40"/>
      <c r="AB6" s="45"/>
    </row>
    <row r="7" spans="1:37" s="31" customFormat="1" ht="21.75" customHeight="1">
      <c r="A7" s="22"/>
      <c r="C7" s="32"/>
      <c r="D7" s="133"/>
      <c r="E7" s="46"/>
      <c r="F7" s="25"/>
      <c r="G7" s="100" t="s">
        <v>89</v>
      </c>
      <c r="H7" s="42"/>
      <c r="I7" s="26"/>
      <c r="J7" s="26"/>
      <c r="K7" s="26" t="s">
        <v>118</v>
      </c>
      <c r="L7" s="42"/>
      <c r="M7" s="178"/>
      <c r="N7" s="42"/>
      <c r="O7" s="26" t="s">
        <v>119</v>
      </c>
      <c r="P7" s="26"/>
      <c r="Q7" s="26" t="s">
        <v>120</v>
      </c>
      <c r="S7" s="27" t="s">
        <v>64</v>
      </c>
      <c r="T7" s="26" t="s">
        <v>65</v>
      </c>
      <c r="U7" s="25" t="s">
        <v>121</v>
      </c>
      <c r="V7" s="26" t="s">
        <v>122</v>
      </c>
      <c r="W7" s="47"/>
      <c r="X7" s="48"/>
      <c r="Y7" s="49"/>
      <c r="Z7" s="44"/>
      <c r="AA7" s="233" t="s">
        <v>131</v>
      </c>
      <c r="AB7" s="234"/>
      <c r="AC7" s="234"/>
      <c r="AD7" s="234"/>
      <c r="AE7" s="235"/>
      <c r="AF7" s="189"/>
      <c r="AI7" s="32"/>
      <c r="AJ7" s="32"/>
      <c r="AK7" s="32"/>
    </row>
    <row r="8" spans="1:38" s="31" customFormat="1" ht="21.75" customHeight="1">
      <c r="A8" s="137"/>
      <c r="B8" s="55"/>
      <c r="C8" s="137"/>
      <c r="D8" s="55"/>
      <c r="E8" s="55"/>
      <c r="F8" s="28" t="s">
        <v>19</v>
      </c>
      <c r="G8" s="99" t="s">
        <v>39</v>
      </c>
      <c r="H8" s="43"/>
      <c r="I8" s="226" t="s">
        <v>55</v>
      </c>
      <c r="J8" s="158" t="s">
        <v>110</v>
      </c>
      <c r="K8" s="158" t="s">
        <v>39</v>
      </c>
      <c r="L8" s="159"/>
      <c r="M8" s="179" t="s">
        <v>39</v>
      </c>
      <c r="N8" s="13"/>
      <c r="O8" s="10" t="s">
        <v>66</v>
      </c>
      <c r="P8" s="29" t="s">
        <v>20</v>
      </c>
      <c r="Q8" s="10" t="s">
        <v>43</v>
      </c>
      <c r="R8" s="118" t="s">
        <v>32</v>
      </c>
      <c r="S8" s="120" t="s">
        <v>37</v>
      </c>
      <c r="T8" s="118" t="s">
        <v>38</v>
      </c>
      <c r="U8" s="51" t="s">
        <v>19</v>
      </c>
      <c r="V8" s="55"/>
      <c r="W8" s="12" t="s">
        <v>21</v>
      </c>
      <c r="X8" s="11" t="s">
        <v>21</v>
      </c>
      <c r="Y8" s="229" t="s">
        <v>56</v>
      </c>
      <c r="Z8" s="226" t="s">
        <v>54</v>
      </c>
      <c r="AA8" s="236" t="s">
        <v>55</v>
      </c>
      <c r="AB8" s="220" t="s">
        <v>57</v>
      </c>
      <c r="AC8" s="221"/>
      <c r="AD8" s="221"/>
      <c r="AE8" s="222"/>
      <c r="AF8" s="30"/>
      <c r="AG8" s="30"/>
      <c r="AH8" s="30"/>
      <c r="AJ8" s="32"/>
      <c r="AK8" s="32"/>
      <c r="AL8" s="32"/>
    </row>
    <row r="9" spans="1:41" s="31" customFormat="1" ht="21.75" customHeight="1">
      <c r="A9" s="58" t="s">
        <v>41</v>
      </c>
      <c r="B9" s="58" t="s">
        <v>22</v>
      </c>
      <c r="C9" s="115" t="s">
        <v>79</v>
      </c>
      <c r="D9" s="124" t="s">
        <v>23</v>
      </c>
      <c r="E9" s="58" t="s">
        <v>24</v>
      </c>
      <c r="F9" s="33" t="s">
        <v>25</v>
      </c>
      <c r="G9" s="101" t="s">
        <v>40</v>
      </c>
      <c r="H9" s="161"/>
      <c r="I9" s="227"/>
      <c r="J9" s="159" t="s">
        <v>111</v>
      </c>
      <c r="K9" s="159" t="s">
        <v>92</v>
      </c>
      <c r="L9" s="159"/>
      <c r="M9" s="180" t="s">
        <v>109</v>
      </c>
      <c r="N9" s="17"/>
      <c r="O9" s="13" t="s">
        <v>108</v>
      </c>
      <c r="P9" s="34" t="s">
        <v>26</v>
      </c>
      <c r="Q9" s="13" t="s">
        <v>44</v>
      </c>
      <c r="R9" s="115"/>
      <c r="S9" s="121"/>
      <c r="T9" s="115"/>
      <c r="U9" s="52" t="s">
        <v>28</v>
      </c>
      <c r="V9" s="116" t="s">
        <v>81</v>
      </c>
      <c r="W9" s="15" t="s">
        <v>27</v>
      </c>
      <c r="X9" s="14" t="s">
        <v>27</v>
      </c>
      <c r="Y9" s="230"/>
      <c r="Z9" s="227"/>
      <c r="AA9" s="237"/>
      <c r="AB9" s="223" t="s">
        <v>129</v>
      </c>
      <c r="AC9" s="224"/>
      <c r="AD9" s="224"/>
      <c r="AE9" s="225"/>
      <c r="AF9" s="30"/>
      <c r="AG9" s="55"/>
      <c r="AH9" s="55"/>
      <c r="AI9" s="209"/>
      <c r="AJ9" s="210"/>
      <c r="AK9" s="210"/>
      <c r="AL9" s="210"/>
      <c r="AM9" s="210"/>
      <c r="AN9" s="210"/>
      <c r="AO9" s="211"/>
    </row>
    <row r="10" spans="1:41" s="31" customFormat="1" ht="21.75" customHeight="1">
      <c r="A10" s="58"/>
      <c r="B10" s="58"/>
      <c r="C10" s="115" t="s">
        <v>80</v>
      </c>
      <c r="D10" s="124"/>
      <c r="E10" s="58"/>
      <c r="F10" s="33" t="s">
        <v>29</v>
      </c>
      <c r="G10" s="102" t="s">
        <v>29</v>
      </c>
      <c r="H10" s="162"/>
      <c r="I10" s="227"/>
      <c r="J10" s="71" t="s">
        <v>112</v>
      </c>
      <c r="K10" s="71" t="s">
        <v>29</v>
      </c>
      <c r="L10" s="71"/>
      <c r="M10" s="181" t="s">
        <v>29</v>
      </c>
      <c r="N10" s="17"/>
      <c r="O10" s="13" t="s">
        <v>72</v>
      </c>
      <c r="P10" s="34" t="s">
        <v>29</v>
      </c>
      <c r="Q10" s="13" t="s">
        <v>12</v>
      </c>
      <c r="R10" s="115"/>
      <c r="S10" s="121"/>
      <c r="T10" s="115"/>
      <c r="U10" s="52" t="s">
        <v>29</v>
      </c>
      <c r="V10" s="116" t="s">
        <v>82</v>
      </c>
      <c r="W10" s="35" t="s">
        <v>30</v>
      </c>
      <c r="X10" s="36" t="s">
        <v>30</v>
      </c>
      <c r="Y10" s="230"/>
      <c r="Z10" s="227"/>
      <c r="AA10" s="237"/>
      <c r="AB10" s="172" t="s">
        <v>68</v>
      </c>
      <c r="AC10" s="172" t="s">
        <v>69</v>
      </c>
      <c r="AD10" s="172" t="s">
        <v>70</v>
      </c>
      <c r="AE10" s="172" t="s">
        <v>71</v>
      </c>
      <c r="AF10" s="30"/>
      <c r="AG10" s="57" t="s">
        <v>76</v>
      </c>
      <c r="AH10" s="57" t="s">
        <v>77</v>
      </c>
      <c r="AI10" s="72" t="s">
        <v>58</v>
      </c>
      <c r="AJ10" s="135" t="s">
        <v>53</v>
      </c>
      <c r="AK10" s="73" t="s">
        <v>59</v>
      </c>
      <c r="AL10" s="74" t="s">
        <v>60</v>
      </c>
      <c r="AM10" s="73" t="s">
        <v>61</v>
      </c>
      <c r="AN10" s="73" t="s">
        <v>62</v>
      </c>
      <c r="AO10" s="75" t="s">
        <v>63</v>
      </c>
    </row>
    <row r="11" spans="1:41" s="30" customFormat="1" ht="21.75" customHeight="1">
      <c r="A11" s="117"/>
      <c r="B11" s="117"/>
      <c r="C11" s="119"/>
      <c r="D11" s="125"/>
      <c r="E11" s="117"/>
      <c r="F11" s="105"/>
      <c r="G11" s="100"/>
      <c r="H11" s="162"/>
      <c r="I11" s="228"/>
      <c r="J11" s="157"/>
      <c r="K11" s="157"/>
      <c r="L11" s="71"/>
      <c r="M11" s="176"/>
      <c r="N11" s="17"/>
      <c r="O11" s="16" t="s">
        <v>29</v>
      </c>
      <c r="P11" s="106"/>
      <c r="Q11" s="16"/>
      <c r="R11" s="119"/>
      <c r="S11" s="122"/>
      <c r="T11" s="119"/>
      <c r="U11" s="107"/>
      <c r="V11" s="123"/>
      <c r="W11" s="113" t="s">
        <v>30</v>
      </c>
      <c r="X11" s="114" t="s">
        <v>30</v>
      </c>
      <c r="Y11" s="231"/>
      <c r="Z11" s="228"/>
      <c r="AA11" s="238"/>
      <c r="AB11" s="173" t="s">
        <v>67</v>
      </c>
      <c r="AC11" s="173" t="s">
        <v>67</v>
      </c>
      <c r="AD11" s="173" t="s">
        <v>67</v>
      </c>
      <c r="AE11" s="173" t="s">
        <v>67</v>
      </c>
      <c r="AG11" s="56"/>
      <c r="AH11" s="56"/>
      <c r="AI11" s="76"/>
      <c r="AJ11" s="128"/>
      <c r="AK11" s="77"/>
      <c r="AL11" s="78"/>
      <c r="AM11" s="77"/>
      <c r="AN11" s="77"/>
      <c r="AO11" s="79"/>
    </row>
    <row r="12" spans="1:43" ht="21.75" customHeight="1">
      <c r="A12" s="136"/>
      <c r="B12" s="138" t="s">
        <v>133</v>
      </c>
      <c r="C12" s="139"/>
      <c r="D12" s="140"/>
      <c r="E12" s="141"/>
      <c r="F12" s="142"/>
      <c r="G12" s="126"/>
      <c r="H12" s="60"/>
      <c r="I12" s="164"/>
      <c r="J12" s="164"/>
      <c r="K12" s="164"/>
      <c r="L12" s="169"/>
      <c r="M12" s="182"/>
      <c r="N12" s="80"/>
      <c r="O12" s="63"/>
      <c r="P12" s="109"/>
      <c r="Q12" s="63"/>
      <c r="R12" s="109"/>
      <c r="S12" s="108"/>
      <c r="T12" s="109"/>
      <c r="U12" s="110"/>
      <c r="V12" s="111"/>
      <c r="W12" s="112"/>
      <c r="X12" s="111"/>
      <c r="Y12" s="143"/>
      <c r="Z12" s="59"/>
      <c r="AA12" s="174"/>
      <c r="AB12" s="174"/>
      <c r="AC12" s="174"/>
      <c r="AD12" s="174"/>
      <c r="AE12" s="174"/>
      <c r="AG12" s="185"/>
      <c r="AH12" s="185"/>
      <c r="AI12" s="186"/>
      <c r="AJ12" s="144"/>
      <c r="AK12" s="144"/>
      <c r="AL12" s="160"/>
      <c r="AM12" s="145"/>
      <c r="AN12" s="145"/>
      <c r="AO12" s="145"/>
      <c r="AQ12" s="187"/>
    </row>
    <row r="13" spans="1:43" ht="21.75" customHeight="1">
      <c r="A13" s="146">
        <v>1</v>
      </c>
      <c r="B13" s="150"/>
      <c r="C13" s="151"/>
      <c r="D13" s="150"/>
      <c r="E13" s="150"/>
      <c r="F13" s="147"/>
      <c r="G13" s="184">
        <f>F13*0.008</f>
        <v>0</v>
      </c>
      <c r="H13" s="163"/>
      <c r="I13" s="59">
        <f>AA13</f>
        <v>0</v>
      </c>
      <c r="J13" s="19">
        <f>VLOOKUP(I13,$Z$58:$AB$158,3)</f>
        <v>0</v>
      </c>
      <c r="K13" s="165">
        <f>(F13*J13)/100</f>
        <v>0</v>
      </c>
      <c r="L13" s="61"/>
      <c r="M13" s="182"/>
      <c r="N13" s="80"/>
      <c r="O13" s="62">
        <f>CEILING(G13+K13+M13,10)</f>
        <v>0</v>
      </c>
      <c r="P13" s="18" t="e">
        <f>IF(F13&gt;VLOOKUP(E13,'ฐานการคำนวณ (ห้ามลบ)'!$B$3:$G$17,6,),VLOOKUP(E13,'ฐานการคำนวณ (ห้ามลบ)'!$B$3:$G$17,3,),VLOOKUP(E13,'ฐานการคำนวณ (ห้ามลบ)'!$B$3:$G$17,4,))</f>
        <v>#N/A</v>
      </c>
      <c r="Q13" s="62" t="e">
        <f>ROUNDDOWN((O13/P13)*100,2)</f>
        <v>#N/A</v>
      </c>
      <c r="R13" s="18" t="e">
        <f>VLOOKUP(E13,'ฐานการคำนวณ (ห้ามลบ)'!$B$3:$C$17,2,)</f>
        <v>#N/A</v>
      </c>
      <c r="S13" s="19" t="e">
        <f aca="true" t="shared" si="0" ref="S13:S26">Q13</f>
        <v>#N/A</v>
      </c>
      <c r="T13" s="18" t="e">
        <f aca="true" t="shared" si="1" ref="T13:T26">U13-F13</f>
        <v>#N/A</v>
      </c>
      <c r="U13" s="53" t="e">
        <f aca="true" t="shared" si="2" ref="U13:U26">IF(F13+CEILING(W13,10)&lt;R13,F13+CEILING(W13,10),IF(F13&gt;R13,F13,R13))</f>
        <v>#N/A</v>
      </c>
      <c r="V13" s="21" t="e">
        <f aca="true" t="shared" si="3" ref="V13:V26">IF(F13+W13&gt;R13,(P13*(S13/100))-T13,0)</f>
        <v>#N/A</v>
      </c>
      <c r="W13" s="20" t="e">
        <f aca="true" t="shared" si="4" ref="W13:W26">IF(F13&gt;R13,0,P13*(S13/100))</f>
        <v>#N/A</v>
      </c>
      <c r="X13" s="21" t="e">
        <f aca="true" t="shared" si="5" ref="X13:X26">IF(F13&gt;R13,0,IF((P13*(S13/100))+F13&gt;R13,T13,P13*(S13/100)))</f>
        <v>#N/A</v>
      </c>
      <c r="Y13" s="150" t="s">
        <v>75</v>
      </c>
      <c r="Z13" s="188" t="str">
        <f>VLOOKUP(AA13,$AD$58:$AE$158,2)</f>
        <v>-</v>
      </c>
      <c r="AA13" s="174"/>
      <c r="AB13" s="174"/>
      <c r="AC13" s="174"/>
      <c r="AD13" s="174"/>
      <c r="AE13" s="174"/>
      <c r="AG13" s="148"/>
      <c r="AH13" s="148"/>
      <c r="AI13" s="148"/>
      <c r="AJ13" s="148"/>
      <c r="AK13" s="148"/>
      <c r="AL13" s="149"/>
      <c r="AM13" s="148"/>
      <c r="AN13" s="148"/>
      <c r="AO13" s="148"/>
      <c r="AQ13" s="187"/>
    </row>
    <row r="14" spans="1:43" ht="21.75" customHeight="1">
      <c r="A14" s="146">
        <v>2</v>
      </c>
      <c r="B14" s="150"/>
      <c r="C14" s="151"/>
      <c r="D14" s="150"/>
      <c r="E14" s="150"/>
      <c r="F14" s="147"/>
      <c r="G14" s="184">
        <f aca="true" t="shared" si="6" ref="G14:G26">F14*0.008</f>
        <v>0</v>
      </c>
      <c r="H14" s="163"/>
      <c r="I14" s="59">
        <f aca="true" t="shared" si="7" ref="I14:I26">AA14</f>
        <v>0</v>
      </c>
      <c r="J14" s="19">
        <f>VLOOKUP(I14,$Z$58:$AB$158,3)</f>
        <v>0</v>
      </c>
      <c r="K14" s="165">
        <f aca="true" t="shared" si="8" ref="K14:K26">(F14*J14)/100</f>
        <v>0</v>
      </c>
      <c r="L14" s="61"/>
      <c r="M14" s="182"/>
      <c r="N14" s="80"/>
      <c r="O14" s="62">
        <f aca="true" t="shared" si="9" ref="O14:O26">CEILING(G14+K14+M14,10)</f>
        <v>0</v>
      </c>
      <c r="P14" s="18" t="e">
        <f>IF(F14&gt;VLOOKUP(E14,'ฐานการคำนวณ (ห้ามลบ)'!$B$3:$G$17,6,),VLOOKUP(E14,'ฐานการคำนวณ (ห้ามลบ)'!$B$3:$G$17,3,),VLOOKUP(E14,'ฐานการคำนวณ (ห้ามลบ)'!$B$3:$G$17,4,))</f>
        <v>#N/A</v>
      </c>
      <c r="Q14" s="62" t="e">
        <f aca="true" t="shared" si="10" ref="Q14:Q26">ROUNDDOWN((O14/P14)*100,2)</f>
        <v>#N/A</v>
      </c>
      <c r="R14" s="18" t="e">
        <f>VLOOKUP(E14,'ฐานการคำนวณ (ห้ามลบ)'!$B$3:$C$17,2,)</f>
        <v>#N/A</v>
      </c>
      <c r="S14" s="19" t="e">
        <f t="shared" si="0"/>
        <v>#N/A</v>
      </c>
      <c r="T14" s="18" t="e">
        <f t="shared" si="1"/>
        <v>#N/A</v>
      </c>
      <c r="U14" s="53" t="e">
        <f t="shared" si="2"/>
        <v>#N/A</v>
      </c>
      <c r="V14" s="21" t="e">
        <f t="shared" si="3"/>
        <v>#N/A</v>
      </c>
      <c r="W14" s="20" t="e">
        <f t="shared" si="4"/>
        <v>#N/A</v>
      </c>
      <c r="X14" s="21" t="e">
        <f t="shared" si="5"/>
        <v>#N/A</v>
      </c>
      <c r="Y14" s="150" t="s">
        <v>75</v>
      </c>
      <c r="Z14" s="188" t="str">
        <f>VLOOKUP(AA14,$AD$58:$AE$158,2)</f>
        <v>-</v>
      </c>
      <c r="AA14" s="174"/>
      <c r="AB14" s="174"/>
      <c r="AC14" s="174"/>
      <c r="AD14" s="174"/>
      <c r="AE14" s="174"/>
      <c r="AG14" s="148"/>
      <c r="AH14" s="148"/>
      <c r="AI14" s="148"/>
      <c r="AJ14" s="148"/>
      <c r="AK14" s="148"/>
      <c r="AL14" s="149"/>
      <c r="AM14" s="148"/>
      <c r="AN14" s="148"/>
      <c r="AO14" s="148"/>
      <c r="AQ14" s="187"/>
    </row>
    <row r="15" spans="1:43" ht="21.75" customHeight="1">
      <c r="A15" s="146">
        <v>3</v>
      </c>
      <c r="B15" s="150"/>
      <c r="C15" s="151"/>
      <c r="D15" s="150"/>
      <c r="E15" s="150"/>
      <c r="F15" s="147"/>
      <c r="G15" s="184">
        <f t="shared" si="6"/>
        <v>0</v>
      </c>
      <c r="H15" s="163"/>
      <c r="I15" s="59">
        <f t="shared" si="7"/>
        <v>0</v>
      </c>
      <c r="J15" s="19">
        <f>VLOOKUP(I15,$Z$58:$AB$158,3)</f>
        <v>0</v>
      </c>
      <c r="K15" s="165">
        <f t="shared" si="8"/>
        <v>0</v>
      </c>
      <c r="L15" s="61"/>
      <c r="M15" s="182"/>
      <c r="N15" s="80"/>
      <c r="O15" s="62">
        <f t="shared" si="9"/>
        <v>0</v>
      </c>
      <c r="P15" s="18" t="e">
        <f>IF(F15&gt;VLOOKUP(E15,'ฐานการคำนวณ (ห้ามลบ)'!$B$3:$G$17,6,),VLOOKUP(E15,'ฐานการคำนวณ (ห้ามลบ)'!$B$3:$G$17,3,),VLOOKUP(E15,'ฐานการคำนวณ (ห้ามลบ)'!$B$3:$G$17,4,))</f>
        <v>#N/A</v>
      </c>
      <c r="Q15" s="62" t="e">
        <f t="shared" si="10"/>
        <v>#N/A</v>
      </c>
      <c r="R15" s="18" t="e">
        <f>VLOOKUP(E15,'ฐานการคำนวณ (ห้ามลบ)'!$B$3:$C$17,2,)</f>
        <v>#N/A</v>
      </c>
      <c r="S15" s="19" t="e">
        <f t="shared" si="0"/>
        <v>#N/A</v>
      </c>
      <c r="T15" s="18" t="e">
        <f t="shared" si="1"/>
        <v>#N/A</v>
      </c>
      <c r="U15" s="53" t="e">
        <f t="shared" si="2"/>
        <v>#N/A</v>
      </c>
      <c r="V15" s="21" t="e">
        <f t="shared" si="3"/>
        <v>#N/A</v>
      </c>
      <c r="W15" s="20" t="e">
        <f t="shared" si="4"/>
        <v>#N/A</v>
      </c>
      <c r="X15" s="21" t="e">
        <f t="shared" si="5"/>
        <v>#N/A</v>
      </c>
      <c r="Y15" s="150" t="s">
        <v>75</v>
      </c>
      <c r="Z15" s="188" t="str">
        <f>VLOOKUP(AA15,$AD$58:$AE$158,2)</f>
        <v>-</v>
      </c>
      <c r="AA15" s="174"/>
      <c r="AB15" s="174"/>
      <c r="AC15" s="174"/>
      <c r="AD15" s="174"/>
      <c r="AE15" s="174"/>
      <c r="AG15" s="148"/>
      <c r="AH15" s="148"/>
      <c r="AI15" s="148"/>
      <c r="AJ15" s="148"/>
      <c r="AK15" s="148"/>
      <c r="AL15" s="149"/>
      <c r="AM15" s="148"/>
      <c r="AN15" s="148"/>
      <c r="AO15" s="148"/>
      <c r="AQ15" s="187"/>
    </row>
    <row r="16" spans="1:43" ht="21.75" customHeight="1">
      <c r="A16" s="146">
        <v>4</v>
      </c>
      <c r="B16" s="150"/>
      <c r="C16" s="151"/>
      <c r="D16" s="150"/>
      <c r="E16" s="150"/>
      <c r="F16" s="147"/>
      <c r="G16" s="184">
        <f t="shared" si="6"/>
        <v>0</v>
      </c>
      <c r="H16" s="163"/>
      <c r="I16" s="59">
        <f t="shared" si="7"/>
        <v>0</v>
      </c>
      <c r="J16" s="19">
        <f>VLOOKUP(I16,$Z$58:$AB$158,3)</f>
        <v>0</v>
      </c>
      <c r="K16" s="165">
        <f t="shared" si="8"/>
        <v>0</v>
      </c>
      <c r="L16" s="61"/>
      <c r="M16" s="182"/>
      <c r="N16" s="80"/>
      <c r="O16" s="62">
        <f t="shared" si="9"/>
        <v>0</v>
      </c>
      <c r="P16" s="18" t="e">
        <f>IF(F16&gt;VLOOKUP(E16,'ฐานการคำนวณ (ห้ามลบ)'!$B$3:$G$17,6,),VLOOKUP(E16,'ฐานการคำนวณ (ห้ามลบ)'!$B$3:$G$17,3,),VLOOKUP(E16,'ฐานการคำนวณ (ห้ามลบ)'!$B$3:$G$17,4,))</f>
        <v>#N/A</v>
      </c>
      <c r="Q16" s="62" t="e">
        <f t="shared" si="10"/>
        <v>#N/A</v>
      </c>
      <c r="R16" s="18" t="e">
        <f>VLOOKUP(E16,'ฐานการคำนวณ (ห้ามลบ)'!$B$3:$C$17,2,)</f>
        <v>#N/A</v>
      </c>
      <c r="S16" s="19" t="e">
        <f t="shared" si="0"/>
        <v>#N/A</v>
      </c>
      <c r="T16" s="18" t="e">
        <f t="shared" si="1"/>
        <v>#N/A</v>
      </c>
      <c r="U16" s="53" t="e">
        <f t="shared" si="2"/>
        <v>#N/A</v>
      </c>
      <c r="V16" s="21" t="e">
        <f t="shared" si="3"/>
        <v>#N/A</v>
      </c>
      <c r="W16" s="20" t="e">
        <f t="shared" si="4"/>
        <v>#N/A</v>
      </c>
      <c r="X16" s="21" t="e">
        <f t="shared" si="5"/>
        <v>#N/A</v>
      </c>
      <c r="Y16" s="150" t="s">
        <v>75</v>
      </c>
      <c r="Z16" s="188" t="str">
        <f>VLOOKUP(AA16,$AD$58:$AE$158,2)</f>
        <v>-</v>
      </c>
      <c r="AA16" s="174"/>
      <c r="AB16" s="174"/>
      <c r="AC16" s="174"/>
      <c r="AD16" s="174"/>
      <c r="AE16" s="174"/>
      <c r="AG16" s="148"/>
      <c r="AH16" s="148"/>
      <c r="AI16" s="148"/>
      <c r="AJ16" s="148"/>
      <c r="AK16" s="148"/>
      <c r="AL16" s="149"/>
      <c r="AM16" s="148"/>
      <c r="AN16" s="148"/>
      <c r="AO16" s="148"/>
      <c r="AQ16" s="187"/>
    </row>
    <row r="17" spans="1:43" ht="21.75" customHeight="1">
      <c r="A17" s="146">
        <v>5</v>
      </c>
      <c r="B17" s="150"/>
      <c r="C17" s="151"/>
      <c r="D17" s="150"/>
      <c r="E17" s="150"/>
      <c r="F17" s="147"/>
      <c r="G17" s="184">
        <f t="shared" si="6"/>
        <v>0</v>
      </c>
      <c r="H17" s="163"/>
      <c r="I17" s="59">
        <f t="shared" si="7"/>
        <v>0</v>
      </c>
      <c r="J17" s="19">
        <f>VLOOKUP(I17,$Z$58:$AB$158,3)</f>
        <v>0</v>
      </c>
      <c r="K17" s="165">
        <f t="shared" si="8"/>
        <v>0</v>
      </c>
      <c r="L17" s="61"/>
      <c r="M17" s="182"/>
      <c r="N17" s="80"/>
      <c r="O17" s="62">
        <f t="shared" si="9"/>
        <v>0</v>
      </c>
      <c r="P17" s="18" t="e">
        <f>IF(F17&gt;VLOOKUP(E17,'ฐานการคำนวณ (ห้ามลบ)'!$B$3:$G$17,6,),VLOOKUP(E17,'ฐานการคำนวณ (ห้ามลบ)'!$B$3:$G$17,3,),VLOOKUP(E17,'ฐานการคำนวณ (ห้ามลบ)'!$B$3:$G$17,4,))</f>
        <v>#N/A</v>
      </c>
      <c r="Q17" s="62" t="e">
        <f t="shared" si="10"/>
        <v>#N/A</v>
      </c>
      <c r="R17" s="18" t="e">
        <f>VLOOKUP(E17,'ฐานการคำนวณ (ห้ามลบ)'!$B$3:$C$17,2,)</f>
        <v>#N/A</v>
      </c>
      <c r="S17" s="19" t="e">
        <f t="shared" si="0"/>
        <v>#N/A</v>
      </c>
      <c r="T17" s="18" t="e">
        <f t="shared" si="1"/>
        <v>#N/A</v>
      </c>
      <c r="U17" s="53" t="e">
        <f t="shared" si="2"/>
        <v>#N/A</v>
      </c>
      <c r="V17" s="21" t="e">
        <f t="shared" si="3"/>
        <v>#N/A</v>
      </c>
      <c r="W17" s="20" t="e">
        <f t="shared" si="4"/>
        <v>#N/A</v>
      </c>
      <c r="X17" s="21" t="e">
        <f t="shared" si="5"/>
        <v>#N/A</v>
      </c>
      <c r="Y17" s="150" t="s">
        <v>75</v>
      </c>
      <c r="Z17" s="188" t="str">
        <f>VLOOKUP(AA17,$AD$58:$AE$158,2)</f>
        <v>-</v>
      </c>
      <c r="AA17" s="174"/>
      <c r="AB17" s="174"/>
      <c r="AC17" s="174"/>
      <c r="AD17" s="174"/>
      <c r="AE17" s="174"/>
      <c r="AG17" s="148"/>
      <c r="AH17" s="148"/>
      <c r="AI17" s="148"/>
      <c r="AJ17" s="148"/>
      <c r="AK17" s="148"/>
      <c r="AL17" s="149"/>
      <c r="AM17" s="148"/>
      <c r="AN17" s="148"/>
      <c r="AO17" s="148"/>
      <c r="AQ17" s="187"/>
    </row>
    <row r="18" spans="1:43" ht="21.75" customHeight="1">
      <c r="A18" s="146">
        <v>6</v>
      </c>
      <c r="B18" s="150"/>
      <c r="C18" s="151"/>
      <c r="D18" s="150"/>
      <c r="E18" s="150"/>
      <c r="F18" s="147"/>
      <c r="G18" s="184">
        <f t="shared" si="6"/>
        <v>0</v>
      </c>
      <c r="H18" s="163"/>
      <c r="I18" s="59">
        <f t="shared" si="7"/>
        <v>0</v>
      </c>
      <c r="J18" s="19">
        <f>VLOOKUP(I18,$Z$58:$AB$158,3)</f>
        <v>0</v>
      </c>
      <c r="K18" s="165">
        <f t="shared" si="8"/>
        <v>0</v>
      </c>
      <c r="L18" s="61"/>
      <c r="M18" s="182"/>
      <c r="N18" s="80"/>
      <c r="O18" s="62">
        <f t="shared" si="9"/>
        <v>0</v>
      </c>
      <c r="P18" s="18" t="e">
        <f>IF(F18&gt;VLOOKUP(E18,'ฐานการคำนวณ (ห้ามลบ)'!$B$3:$G$17,6,),VLOOKUP(E18,'ฐานการคำนวณ (ห้ามลบ)'!$B$3:$G$17,3,),VLOOKUP(E18,'ฐานการคำนวณ (ห้ามลบ)'!$B$3:$G$17,4,))</f>
        <v>#N/A</v>
      </c>
      <c r="Q18" s="62" t="e">
        <f t="shared" si="10"/>
        <v>#N/A</v>
      </c>
      <c r="R18" s="18" t="e">
        <f>VLOOKUP(E18,'ฐานการคำนวณ (ห้ามลบ)'!$B$3:$C$17,2,)</f>
        <v>#N/A</v>
      </c>
      <c r="S18" s="19" t="e">
        <f t="shared" si="0"/>
        <v>#N/A</v>
      </c>
      <c r="T18" s="18" t="e">
        <f t="shared" si="1"/>
        <v>#N/A</v>
      </c>
      <c r="U18" s="53" t="e">
        <f t="shared" si="2"/>
        <v>#N/A</v>
      </c>
      <c r="V18" s="21" t="e">
        <f t="shared" si="3"/>
        <v>#N/A</v>
      </c>
      <c r="W18" s="20" t="e">
        <f t="shared" si="4"/>
        <v>#N/A</v>
      </c>
      <c r="X18" s="21" t="e">
        <f t="shared" si="5"/>
        <v>#N/A</v>
      </c>
      <c r="Y18" s="150" t="s">
        <v>75</v>
      </c>
      <c r="Z18" s="188" t="str">
        <f>VLOOKUP(AA18,$AD$58:$AE$158,2)</f>
        <v>-</v>
      </c>
      <c r="AA18" s="174"/>
      <c r="AB18" s="174"/>
      <c r="AC18" s="174"/>
      <c r="AD18" s="174"/>
      <c r="AE18" s="174"/>
      <c r="AG18" s="148"/>
      <c r="AH18" s="148"/>
      <c r="AI18" s="148"/>
      <c r="AJ18" s="148"/>
      <c r="AK18" s="148"/>
      <c r="AL18" s="149"/>
      <c r="AM18" s="148"/>
      <c r="AN18" s="148"/>
      <c r="AO18" s="148"/>
      <c r="AQ18" s="187"/>
    </row>
    <row r="19" spans="1:43" ht="21.75" customHeight="1">
      <c r="A19" s="146">
        <v>7</v>
      </c>
      <c r="B19" s="150"/>
      <c r="C19" s="151"/>
      <c r="D19" s="150"/>
      <c r="E19" s="150"/>
      <c r="F19" s="147"/>
      <c r="G19" s="184">
        <f t="shared" si="6"/>
        <v>0</v>
      </c>
      <c r="H19" s="163"/>
      <c r="I19" s="59">
        <f t="shared" si="7"/>
        <v>0</v>
      </c>
      <c r="J19" s="19">
        <f>VLOOKUP(I19,$Z$58:$AB$158,3)</f>
        <v>0</v>
      </c>
      <c r="K19" s="165">
        <f t="shared" si="8"/>
        <v>0</v>
      </c>
      <c r="L19" s="61"/>
      <c r="M19" s="182"/>
      <c r="N19" s="80"/>
      <c r="O19" s="62">
        <f t="shared" si="9"/>
        <v>0</v>
      </c>
      <c r="P19" s="18" t="e">
        <f>IF(F19&gt;VLOOKUP(E19,'ฐานการคำนวณ (ห้ามลบ)'!$B$3:$G$17,6,),VLOOKUP(E19,'ฐานการคำนวณ (ห้ามลบ)'!$B$3:$G$17,3,),VLOOKUP(E19,'ฐานการคำนวณ (ห้ามลบ)'!$B$3:$G$17,4,))</f>
        <v>#N/A</v>
      </c>
      <c r="Q19" s="62" t="e">
        <f t="shared" si="10"/>
        <v>#N/A</v>
      </c>
      <c r="R19" s="18" t="e">
        <f>VLOOKUP(E19,'ฐานการคำนวณ (ห้ามลบ)'!$B$3:$C$17,2,)</f>
        <v>#N/A</v>
      </c>
      <c r="S19" s="19" t="e">
        <f t="shared" si="0"/>
        <v>#N/A</v>
      </c>
      <c r="T19" s="18" t="e">
        <f t="shared" si="1"/>
        <v>#N/A</v>
      </c>
      <c r="U19" s="53" t="e">
        <f t="shared" si="2"/>
        <v>#N/A</v>
      </c>
      <c r="V19" s="21" t="e">
        <f t="shared" si="3"/>
        <v>#N/A</v>
      </c>
      <c r="W19" s="20" t="e">
        <f t="shared" si="4"/>
        <v>#N/A</v>
      </c>
      <c r="X19" s="21" t="e">
        <f t="shared" si="5"/>
        <v>#N/A</v>
      </c>
      <c r="Y19" s="150" t="s">
        <v>75</v>
      </c>
      <c r="Z19" s="188" t="str">
        <f>VLOOKUP(AA19,$AD$58:$AE$158,2)</f>
        <v>-</v>
      </c>
      <c r="AA19" s="174"/>
      <c r="AB19" s="174"/>
      <c r="AC19" s="174"/>
      <c r="AD19" s="174"/>
      <c r="AE19" s="174"/>
      <c r="AG19" s="148"/>
      <c r="AH19" s="148"/>
      <c r="AI19" s="148"/>
      <c r="AJ19" s="148"/>
      <c r="AK19" s="148"/>
      <c r="AL19" s="149"/>
      <c r="AM19" s="148"/>
      <c r="AN19" s="148"/>
      <c r="AO19" s="148"/>
      <c r="AQ19" s="187"/>
    </row>
    <row r="20" spans="1:43" ht="21.75" customHeight="1">
      <c r="A20" s="146">
        <v>8</v>
      </c>
      <c r="B20" s="150"/>
      <c r="C20" s="151"/>
      <c r="D20" s="150"/>
      <c r="E20" s="150"/>
      <c r="F20" s="147"/>
      <c r="G20" s="184">
        <f t="shared" si="6"/>
        <v>0</v>
      </c>
      <c r="H20" s="163"/>
      <c r="I20" s="59">
        <f t="shared" si="7"/>
        <v>0</v>
      </c>
      <c r="J20" s="19">
        <f>VLOOKUP(I20,$Z$58:$AB$158,3)</f>
        <v>0</v>
      </c>
      <c r="K20" s="165">
        <f t="shared" si="8"/>
        <v>0</v>
      </c>
      <c r="L20" s="61"/>
      <c r="M20" s="182"/>
      <c r="N20" s="80"/>
      <c r="O20" s="62">
        <f t="shared" si="9"/>
        <v>0</v>
      </c>
      <c r="P20" s="18" t="e">
        <f>IF(F20&gt;VLOOKUP(E20,'ฐานการคำนวณ (ห้ามลบ)'!$B$3:$G$17,6,),VLOOKUP(E20,'ฐานการคำนวณ (ห้ามลบ)'!$B$3:$G$17,3,),VLOOKUP(E20,'ฐานการคำนวณ (ห้ามลบ)'!$B$3:$G$17,4,))</f>
        <v>#N/A</v>
      </c>
      <c r="Q20" s="62" t="e">
        <f t="shared" si="10"/>
        <v>#N/A</v>
      </c>
      <c r="R20" s="18" t="e">
        <f>VLOOKUP(E20,'ฐานการคำนวณ (ห้ามลบ)'!$B$3:$C$17,2,)</f>
        <v>#N/A</v>
      </c>
      <c r="S20" s="19" t="e">
        <f t="shared" si="0"/>
        <v>#N/A</v>
      </c>
      <c r="T20" s="18" t="e">
        <f t="shared" si="1"/>
        <v>#N/A</v>
      </c>
      <c r="U20" s="53" t="e">
        <f t="shared" si="2"/>
        <v>#N/A</v>
      </c>
      <c r="V20" s="21" t="e">
        <f t="shared" si="3"/>
        <v>#N/A</v>
      </c>
      <c r="W20" s="20" t="e">
        <f t="shared" si="4"/>
        <v>#N/A</v>
      </c>
      <c r="X20" s="21" t="e">
        <f t="shared" si="5"/>
        <v>#N/A</v>
      </c>
      <c r="Y20" s="150" t="s">
        <v>75</v>
      </c>
      <c r="Z20" s="188" t="str">
        <f>VLOOKUP(AA20,$AD$58:$AE$158,2)</f>
        <v>-</v>
      </c>
      <c r="AA20" s="174"/>
      <c r="AB20" s="174"/>
      <c r="AC20" s="174"/>
      <c r="AD20" s="174"/>
      <c r="AE20" s="174"/>
      <c r="AG20" s="148"/>
      <c r="AH20" s="148"/>
      <c r="AI20" s="148"/>
      <c r="AJ20" s="148"/>
      <c r="AK20" s="148"/>
      <c r="AL20" s="149"/>
      <c r="AM20" s="148"/>
      <c r="AN20" s="148"/>
      <c r="AO20" s="148"/>
      <c r="AQ20" s="187"/>
    </row>
    <row r="21" spans="1:43" ht="21.75" customHeight="1">
      <c r="A21" s="146">
        <v>9</v>
      </c>
      <c r="B21" s="150"/>
      <c r="C21" s="151"/>
      <c r="D21" s="150"/>
      <c r="E21" s="150"/>
      <c r="F21" s="147"/>
      <c r="G21" s="184">
        <f t="shared" si="6"/>
        <v>0</v>
      </c>
      <c r="H21" s="163"/>
      <c r="I21" s="59">
        <f t="shared" si="7"/>
        <v>0</v>
      </c>
      <c r="J21" s="19">
        <f>VLOOKUP(I21,$Z$58:$AB$158,3)</f>
        <v>0</v>
      </c>
      <c r="K21" s="165">
        <f t="shared" si="8"/>
        <v>0</v>
      </c>
      <c r="L21" s="61"/>
      <c r="M21" s="182"/>
      <c r="N21" s="80"/>
      <c r="O21" s="62">
        <f t="shared" si="9"/>
        <v>0</v>
      </c>
      <c r="P21" s="18" t="e">
        <f>IF(F21&gt;VLOOKUP(E21,'ฐานการคำนวณ (ห้ามลบ)'!$B$3:$G$17,6,),VLOOKUP(E21,'ฐานการคำนวณ (ห้ามลบ)'!$B$3:$G$17,3,),VLOOKUP(E21,'ฐานการคำนวณ (ห้ามลบ)'!$B$3:$G$17,4,))</f>
        <v>#N/A</v>
      </c>
      <c r="Q21" s="62" t="e">
        <f t="shared" si="10"/>
        <v>#N/A</v>
      </c>
      <c r="R21" s="18" t="e">
        <f>VLOOKUP(E21,'ฐานการคำนวณ (ห้ามลบ)'!$B$3:$C$17,2,)</f>
        <v>#N/A</v>
      </c>
      <c r="S21" s="19" t="e">
        <f t="shared" si="0"/>
        <v>#N/A</v>
      </c>
      <c r="T21" s="18" t="e">
        <f t="shared" si="1"/>
        <v>#N/A</v>
      </c>
      <c r="U21" s="53" t="e">
        <f t="shared" si="2"/>
        <v>#N/A</v>
      </c>
      <c r="V21" s="21" t="e">
        <f t="shared" si="3"/>
        <v>#N/A</v>
      </c>
      <c r="W21" s="20" t="e">
        <f t="shared" si="4"/>
        <v>#N/A</v>
      </c>
      <c r="X21" s="21" t="e">
        <f t="shared" si="5"/>
        <v>#N/A</v>
      </c>
      <c r="Y21" s="150" t="s">
        <v>75</v>
      </c>
      <c r="Z21" s="188" t="str">
        <f>VLOOKUP(AA21,$AD$58:$AE$158,2)</f>
        <v>-</v>
      </c>
      <c r="AA21" s="174"/>
      <c r="AB21" s="174"/>
      <c r="AC21" s="174"/>
      <c r="AD21" s="174"/>
      <c r="AE21" s="174"/>
      <c r="AG21" s="148"/>
      <c r="AH21" s="148"/>
      <c r="AI21" s="148"/>
      <c r="AJ21" s="148"/>
      <c r="AK21" s="148"/>
      <c r="AL21" s="149"/>
      <c r="AM21" s="148"/>
      <c r="AN21" s="148"/>
      <c r="AO21" s="148"/>
      <c r="AQ21" s="187"/>
    </row>
    <row r="22" spans="1:43" ht="21.75" customHeight="1">
      <c r="A22" s="146">
        <v>10</v>
      </c>
      <c r="B22" s="150"/>
      <c r="C22" s="151"/>
      <c r="D22" s="150"/>
      <c r="E22" s="150"/>
      <c r="F22" s="147"/>
      <c r="G22" s="184">
        <f t="shared" si="6"/>
        <v>0</v>
      </c>
      <c r="H22" s="163"/>
      <c r="I22" s="59">
        <f t="shared" si="7"/>
        <v>0</v>
      </c>
      <c r="J22" s="19">
        <f>VLOOKUP(I22,$Z$58:$AB$158,3)</f>
        <v>0</v>
      </c>
      <c r="K22" s="165">
        <f t="shared" si="8"/>
        <v>0</v>
      </c>
      <c r="L22" s="61"/>
      <c r="M22" s="182"/>
      <c r="N22" s="80"/>
      <c r="O22" s="62">
        <f t="shared" si="9"/>
        <v>0</v>
      </c>
      <c r="P22" s="18" t="e">
        <f>IF(F22&gt;VLOOKUP(E22,'ฐานการคำนวณ (ห้ามลบ)'!$B$3:$G$17,6,),VLOOKUP(E22,'ฐานการคำนวณ (ห้ามลบ)'!$B$3:$G$17,3,),VLOOKUP(E22,'ฐานการคำนวณ (ห้ามลบ)'!$B$3:$G$17,4,))</f>
        <v>#N/A</v>
      </c>
      <c r="Q22" s="62" t="e">
        <f t="shared" si="10"/>
        <v>#N/A</v>
      </c>
      <c r="R22" s="18" t="e">
        <f>VLOOKUP(E22,'ฐานการคำนวณ (ห้ามลบ)'!$B$3:$C$17,2,)</f>
        <v>#N/A</v>
      </c>
      <c r="S22" s="19" t="e">
        <f t="shared" si="0"/>
        <v>#N/A</v>
      </c>
      <c r="T22" s="18" t="e">
        <f t="shared" si="1"/>
        <v>#N/A</v>
      </c>
      <c r="U22" s="53" t="e">
        <f t="shared" si="2"/>
        <v>#N/A</v>
      </c>
      <c r="V22" s="21" t="e">
        <f t="shared" si="3"/>
        <v>#N/A</v>
      </c>
      <c r="W22" s="20" t="e">
        <f t="shared" si="4"/>
        <v>#N/A</v>
      </c>
      <c r="X22" s="21" t="e">
        <f t="shared" si="5"/>
        <v>#N/A</v>
      </c>
      <c r="Y22" s="150" t="s">
        <v>75</v>
      </c>
      <c r="Z22" s="188" t="str">
        <f>VLOOKUP(AA22,$AD$58:$AE$158,2)</f>
        <v>-</v>
      </c>
      <c r="AA22" s="174"/>
      <c r="AB22" s="174"/>
      <c r="AC22" s="174"/>
      <c r="AD22" s="174"/>
      <c r="AE22" s="174"/>
      <c r="AG22" s="148"/>
      <c r="AH22" s="148"/>
      <c r="AI22" s="148"/>
      <c r="AJ22" s="148"/>
      <c r="AK22" s="148"/>
      <c r="AL22" s="149"/>
      <c r="AM22" s="148"/>
      <c r="AN22" s="148"/>
      <c r="AO22" s="148"/>
      <c r="AQ22" s="187"/>
    </row>
    <row r="23" spans="1:43" ht="21.75" customHeight="1">
      <c r="A23" s="146">
        <v>11</v>
      </c>
      <c r="B23" s="150"/>
      <c r="C23" s="151"/>
      <c r="D23" s="150"/>
      <c r="E23" s="150"/>
      <c r="F23" s="147"/>
      <c r="G23" s="184">
        <f t="shared" si="6"/>
        <v>0</v>
      </c>
      <c r="H23" s="163"/>
      <c r="I23" s="59">
        <f t="shared" si="7"/>
        <v>0</v>
      </c>
      <c r="J23" s="19">
        <f>VLOOKUP(I23,$Z$58:$AB$158,3)</f>
        <v>0</v>
      </c>
      <c r="K23" s="165">
        <f t="shared" si="8"/>
        <v>0</v>
      </c>
      <c r="L23" s="61"/>
      <c r="M23" s="182"/>
      <c r="N23" s="80"/>
      <c r="O23" s="62">
        <f t="shared" si="9"/>
        <v>0</v>
      </c>
      <c r="P23" s="18" t="e">
        <f>IF(F23&gt;VLOOKUP(E23,'ฐานการคำนวณ (ห้ามลบ)'!$B$3:$G$17,6,),VLOOKUP(E23,'ฐานการคำนวณ (ห้ามลบ)'!$B$3:$G$17,3,),VLOOKUP(E23,'ฐานการคำนวณ (ห้ามลบ)'!$B$3:$G$17,4,))</f>
        <v>#N/A</v>
      </c>
      <c r="Q23" s="62" t="e">
        <f t="shared" si="10"/>
        <v>#N/A</v>
      </c>
      <c r="R23" s="18" t="e">
        <f>VLOOKUP(E23,'ฐานการคำนวณ (ห้ามลบ)'!$B$3:$C$17,2,)</f>
        <v>#N/A</v>
      </c>
      <c r="S23" s="19" t="e">
        <f t="shared" si="0"/>
        <v>#N/A</v>
      </c>
      <c r="T23" s="18" t="e">
        <f t="shared" si="1"/>
        <v>#N/A</v>
      </c>
      <c r="U23" s="53" t="e">
        <f t="shared" si="2"/>
        <v>#N/A</v>
      </c>
      <c r="V23" s="21" t="e">
        <f t="shared" si="3"/>
        <v>#N/A</v>
      </c>
      <c r="W23" s="20" t="e">
        <f t="shared" si="4"/>
        <v>#N/A</v>
      </c>
      <c r="X23" s="21" t="e">
        <f t="shared" si="5"/>
        <v>#N/A</v>
      </c>
      <c r="Y23" s="150" t="s">
        <v>75</v>
      </c>
      <c r="Z23" s="188" t="str">
        <f>VLOOKUP(AA23,$AD$58:$AE$158,2)</f>
        <v>-</v>
      </c>
      <c r="AA23" s="174"/>
      <c r="AB23" s="174"/>
      <c r="AC23" s="174"/>
      <c r="AD23" s="174"/>
      <c r="AE23" s="174"/>
      <c r="AG23" s="148"/>
      <c r="AH23" s="148"/>
      <c r="AI23" s="148"/>
      <c r="AJ23" s="148"/>
      <c r="AK23" s="148"/>
      <c r="AL23" s="149"/>
      <c r="AM23" s="148"/>
      <c r="AN23" s="148"/>
      <c r="AO23" s="148"/>
      <c r="AQ23" s="187"/>
    </row>
    <row r="24" spans="1:43" ht="21.75" customHeight="1">
      <c r="A24" s="146">
        <v>12</v>
      </c>
      <c r="B24" s="150"/>
      <c r="C24" s="151"/>
      <c r="D24" s="150"/>
      <c r="E24" s="150"/>
      <c r="F24" s="147"/>
      <c r="G24" s="184">
        <f t="shared" si="6"/>
        <v>0</v>
      </c>
      <c r="H24" s="163"/>
      <c r="I24" s="59">
        <f t="shared" si="7"/>
        <v>0</v>
      </c>
      <c r="J24" s="19">
        <f>VLOOKUP(I24,$Z$58:$AB$158,3)</f>
        <v>0</v>
      </c>
      <c r="K24" s="165">
        <f t="shared" si="8"/>
        <v>0</v>
      </c>
      <c r="L24" s="61"/>
      <c r="M24" s="182"/>
      <c r="N24" s="80"/>
      <c r="O24" s="62">
        <f t="shared" si="9"/>
        <v>0</v>
      </c>
      <c r="P24" s="18" t="e">
        <f>IF(F24&gt;VLOOKUP(E24,'ฐานการคำนวณ (ห้ามลบ)'!$B$3:$G$17,6,),VLOOKUP(E24,'ฐานการคำนวณ (ห้ามลบ)'!$B$3:$G$17,3,),VLOOKUP(E24,'ฐานการคำนวณ (ห้ามลบ)'!$B$3:$G$17,4,))</f>
        <v>#N/A</v>
      </c>
      <c r="Q24" s="62" t="e">
        <f t="shared" si="10"/>
        <v>#N/A</v>
      </c>
      <c r="R24" s="18" t="e">
        <f>VLOOKUP(E24,'ฐานการคำนวณ (ห้ามลบ)'!$B$3:$C$17,2,)</f>
        <v>#N/A</v>
      </c>
      <c r="S24" s="19" t="e">
        <f t="shared" si="0"/>
        <v>#N/A</v>
      </c>
      <c r="T24" s="18" t="e">
        <f t="shared" si="1"/>
        <v>#N/A</v>
      </c>
      <c r="U24" s="53" t="e">
        <f t="shared" si="2"/>
        <v>#N/A</v>
      </c>
      <c r="V24" s="21" t="e">
        <f t="shared" si="3"/>
        <v>#N/A</v>
      </c>
      <c r="W24" s="20" t="e">
        <f t="shared" si="4"/>
        <v>#N/A</v>
      </c>
      <c r="X24" s="21" t="e">
        <f t="shared" si="5"/>
        <v>#N/A</v>
      </c>
      <c r="Y24" s="150" t="s">
        <v>75</v>
      </c>
      <c r="Z24" s="188" t="str">
        <f>VLOOKUP(AA24,$AD$58:$AE$158,2)</f>
        <v>-</v>
      </c>
      <c r="AA24" s="174"/>
      <c r="AB24" s="174"/>
      <c r="AC24" s="174"/>
      <c r="AD24" s="174"/>
      <c r="AE24" s="174"/>
      <c r="AG24" s="148"/>
      <c r="AH24" s="148"/>
      <c r="AI24" s="148"/>
      <c r="AJ24" s="148"/>
      <c r="AK24" s="148"/>
      <c r="AL24" s="149"/>
      <c r="AM24" s="148"/>
      <c r="AN24" s="148"/>
      <c r="AO24" s="148"/>
      <c r="AQ24" s="187"/>
    </row>
    <row r="25" spans="1:43" ht="21.75" customHeight="1">
      <c r="A25" s="146">
        <v>13</v>
      </c>
      <c r="B25" s="150"/>
      <c r="C25" s="151"/>
      <c r="D25" s="150"/>
      <c r="E25" s="150"/>
      <c r="F25" s="147"/>
      <c r="G25" s="184">
        <f t="shared" si="6"/>
        <v>0</v>
      </c>
      <c r="H25" s="163"/>
      <c r="I25" s="59">
        <f t="shared" si="7"/>
        <v>0</v>
      </c>
      <c r="J25" s="19">
        <f>VLOOKUP(I25,$Z$58:$AB$158,3)</f>
        <v>0</v>
      </c>
      <c r="K25" s="165">
        <f t="shared" si="8"/>
        <v>0</v>
      </c>
      <c r="L25" s="61"/>
      <c r="M25" s="182"/>
      <c r="N25" s="80"/>
      <c r="O25" s="62">
        <f t="shared" si="9"/>
        <v>0</v>
      </c>
      <c r="P25" s="18" t="e">
        <f>IF(F25&gt;VLOOKUP(E25,'ฐานการคำนวณ (ห้ามลบ)'!$B$3:$G$17,6,),VLOOKUP(E25,'ฐานการคำนวณ (ห้ามลบ)'!$B$3:$G$17,3,),VLOOKUP(E25,'ฐานการคำนวณ (ห้ามลบ)'!$B$3:$G$17,4,))</f>
        <v>#N/A</v>
      </c>
      <c r="Q25" s="62" t="e">
        <f>ROUNDDOWN((O25/P25)*100,2)</f>
        <v>#N/A</v>
      </c>
      <c r="R25" s="18" t="e">
        <f>VLOOKUP(E25,'ฐานการคำนวณ (ห้ามลบ)'!$B$3:$C$17,2,)</f>
        <v>#N/A</v>
      </c>
      <c r="S25" s="19" t="e">
        <f>Q25</f>
        <v>#N/A</v>
      </c>
      <c r="T25" s="18" t="e">
        <f>U25-F25</f>
        <v>#N/A</v>
      </c>
      <c r="U25" s="53" t="e">
        <f>IF(F25+CEILING(W25,10)&lt;R25,F25+CEILING(W25,10),IF(F25&gt;R25,F25,R25))</f>
        <v>#N/A</v>
      </c>
      <c r="V25" s="21" t="e">
        <f>IF(F25+W25&gt;R25,(P25*(S25/100))-T25,0)</f>
        <v>#N/A</v>
      </c>
      <c r="W25" s="20" t="e">
        <f>IF(F25&gt;R25,0,P25*(S25/100))</f>
        <v>#N/A</v>
      </c>
      <c r="X25" s="21" t="e">
        <f>IF(F25&gt;R25,0,IF((P25*(S25/100))+F25&gt;R25,T25,P25*(S25/100)))</f>
        <v>#N/A</v>
      </c>
      <c r="Y25" s="150" t="s">
        <v>75</v>
      </c>
      <c r="Z25" s="188" t="str">
        <f>VLOOKUP(AA25,$AD$58:$AE$158,2)</f>
        <v>-</v>
      </c>
      <c r="AA25" s="174"/>
      <c r="AB25" s="174"/>
      <c r="AC25" s="174"/>
      <c r="AD25" s="174"/>
      <c r="AE25" s="174"/>
      <c r="AG25" s="148"/>
      <c r="AH25" s="148"/>
      <c r="AI25" s="148"/>
      <c r="AJ25" s="148"/>
      <c r="AK25" s="148"/>
      <c r="AL25" s="149"/>
      <c r="AM25" s="148"/>
      <c r="AN25" s="148"/>
      <c r="AO25" s="148"/>
      <c r="AQ25" s="187"/>
    </row>
    <row r="26" spans="1:43" ht="21.75" customHeight="1">
      <c r="A26" s="146">
        <v>14</v>
      </c>
      <c r="B26" s="150"/>
      <c r="C26" s="151"/>
      <c r="D26" s="150"/>
      <c r="E26" s="150"/>
      <c r="F26" s="147"/>
      <c r="G26" s="184">
        <f t="shared" si="6"/>
        <v>0</v>
      </c>
      <c r="H26" s="163"/>
      <c r="I26" s="59">
        <f t="shared" si="7"/>
        <v>0</v>
      </c>
      <c r="J26" s="19">
        <f>VLOOKUP(I26,$Z$58:$AB$158,3)</f>
        <v>0</v>
      </c>
      <c r="K26" s="165">
        <f t="shared" si="8"/>
        <v>0</v>
      </c>
      <c r="L26" s="61"/>
      <c r="M26" s="182"/>
      <c r="N26" s="80"/>
      <c r="O26" s="62">
        <f t="shared" si="9"/>
        <v>0</v>
      </c>
      <c r="P26" s="18" t="e">
        <f>IF(F26&gt;VLOOKUP(E26,'ฐานการคำนวณ (ห้ามลบ)'!$B$3:$G$17,6,),VLOOKUP(E26,'ฐานการคำนวณ (ห้ามลบ)'!$B$3:$G$17,3,),VLOOKUP(E26,'ฐานการคำนวณ (ห้ามลบ)'!$B$3:$G$17,4,))</f>
        <v>#N/A</v>
      </c>
      <c r="Q26" s="62" t="e">
        <f t="shared" si="10"/>
        <v>#N/A</v>
      </c>
      <c r="R26" s="18" t="e">
        <f>VLOOKUP(E26,'ฐานการคำนวณ (ห้ามลบ)'!$B$3:$C$17,2,)</f>
        <v>#N/A</v>
      </c>
      <c r="S26" s="19" t="e">
        <f t="shared" si="0"/>
        <v>#N/A</v>
      </c>
      <c r="T26" s="18" t="e">
        <f t="shared" si="1"/>
        <v>#N/A</v>
      </c>
      <c r="U26" s="53" t="e">
        <f t="shared" si="2"/>
        <v>#N/A</v>
      </c>
      <c r="V26" s="21" t="e">
        <f t="shared" si="3"/>
        <v>#N/A</v>
      </c>
      <c r="W26" s="20" t="e">
        <f t="shared" si="4"/>
        <v>#N/A</v>
      </c>
      <c r="X26" s="21" t="e">
        <f t="shared" si="5"/>
        <v>#N/A</v>
      </c>
      <c r="Y26" s="150" t="s">
        <v>75</v>
      </c>
      <c r="Z26" s="188" t="str">
        <f>VLOOKUP(AA26,$AD$58:$AE$158,2)</f>
        <v>-</v>
      </c>
      <c r="AA26" s="174"/>
      <c r="AB26" s="174"/>
      <c r="AC26" s="174"/>
      <c r="AD26" s="174"/>
      <c r="AE26" s="174"/>
      <c r="AG26" s="148"/>
      <c r="AH26" s="148"/>
      <c r="AI26" s="148"/>
      <c r="AJ26" s="148"/>
      <c r="AK26" s="148"/>
      <c r="AL26" s="149"/>
      <c r="AM26" s="148"/>
      <c r="AN26" s="148"/>
      <c r="AO26" s="148"/>
      <c r="AQ26" s="187"/>
    </row>
    <row r="27" spans="1:31" ht="21.75" customHeight="1" thickBot="1">
      <c r="A27" s="81"/>
      <c r="B27" s="82"/>
      <c r="C27" s="81"/>
      <c r="D27" s="134"/>
      <c r="E27" s="54" t="s">
        <v>125</v>
      </c>
      <c r="F27" s="153">
        <f>SUM(F12:F26)</f>
        <v>0</v>
      </c>
      <c r="G27" s="85">
        <f>SUM(G12:G26)</f>
        <v>0</v>
      </c>
      <c r="H27" s="170"/>
      <c r="I27" s="86"/>
      <c r="J27" s="171"/>
      <c r="K27" s="85">
        <f>SUM(K12:K26)</f>
        <v>0</v>
      </c>
      <c r="L27" s="83"/>
      <c r="M27" s="183">
        <f>SUM(M12:M26)</f>
        <v>0</v>
      </c>
      <c r="N27" s="84"/>
      <c r="O27" s="85">
        <f>SUM(O12:O26)</f>
        <v>0</v>
      </c>
      <c r="P27" s="86"/>
      <c r="Q27" s="86"/>
      <c r="R27" s="87"/>
      <c r="S27" s="88"/>
      <c r="T27" s="89" t="e">
        <f>SUM(T12:T26)</f>
        <v>#N/A</v>
      </c>
      <c r="U27" s="90" t="e">
        <f>SUM(U12:U26)</f>
        <v>#N/A</v>
      </c>
      <c r="V27" s="91" t="e">
        <f>SUM(V12:V26)</f>
        <v>#N/A</v>
      </c>
      <c r="W27" s="86"/>
      <c r="X27" s="81"/>
      <c r="Y27" s="82"/>
      <c r="Z27" s="81"/>
      <c r="AA27" s="81"/>
      <c r="AB27" s="82"/>
      <c r="AC27" s="82"/>
      <c r="AD27" s="82"/>
      <c r="AE27" s="82"/>
    </row>
    <row r="28" spans="5:6" ht="21.75" customHeight="1" thickTop="1">
      <c r="E28" s="37" t="s">
        <v>113</v>
      </c>
      <c r="F28" s="154">
        <f>(F27*0.8)/100</f>
        <v>0</v>
      </c>
    </row>
    <row r="29" spans="5:6" ht="21.75" customHeight="1">
      <c r="E29" s="37" t="s">
        <v>114</v>
      </c>
      <c r="F29" s="155">
        <f>(F27*1.2)/100</f>
        <v>0</v>
      </c>
    </row>
    <row r="30" spans="5:6" ht="21.75" customHeight="1" thickBot="1">
      <c r="E30" s="38" t="s">
        <v>78</v>
      </c>
      <c r="F30" s="153">
        <f>F27*2/100</f>
        <v>0</v>
      </c>
    </row>
    <row r="31" spans="5:6" ht="21.75" customHeight="1" thickTop="1">
      <c r="E31" s="152" t="s">
        <v>84</v>
      </c>
      <c r="F31" s="156">
        <v>0</v>
      </c>
    </row>
    <row r="32" spans="5:6" ht="21.75" customHeight="1" thickBot="1">
      <c r="E32" s="38" t="s">
        <v>126</v>
      </c>
      <c r="F32" s="153">
        <f>F30-F31</f>
        <v>0</v>
      </c>
    </row>
    <row r="33" spans="5:6" ht="21.75" customHeight="1" thickTop="1">
      <c r="E33" s="38" t="s">
        <v>127</v>
      </c>
      <c r="F33" s="154" t="e">
        <f>T27+V27</f>
        <v>#N/A</v>
      </c>
    </row>
    <row r="34" spans="5:6" ht="21.75" customHeight="1" thickBot="1">
      <c r="E34" s="38" t="s">
        <v>42</v>
      </c>
      <c r="F34" s="153" t="e">
        <f>F32-F33</f>
        <v>#N/A</v>
      </c>
    </row>
    <row r="35" ht="21.75" customHeight="1" thickTop="1"/>
    <row r="37" spans="1:3" ht="21.75" customHeight="1">
      <c r="A37" s="191" t="s">
        <v>134</v>
      </c>
      <c r="C37" s="192"/>
    </row>
    <row r="38" spans="1:2" ht="21.75" customHeight="1">
      <c r="A38" s="193"/>
      <c r="B38" s="197" t="s">
        <v>135</v>
      </c>
    </row>
    <row r="39" spans="1:2" ht="21.75" customHeight="1">
      <c r="A39" s="194"/>
      <c r="B39" s="198" t="s">
        <v>136</v>
      </c>
    </row>
    <row r="40" spans="1:2" ht="21.75" customHeight="1">
      <c r="A40" s="196"/>
      <c r="B40" s="195"/>
    </row>
    <row r="41" spans="1:2" ht="21.75" customHeight="1">
      <c r="A41" s="196"/>
      <c r="B41" s="195"/>
    </row>
    <row r="42" spans="1:2" ht="21.75" customHeight="1">
      <c r="A42" s="196"/>
      <c r="B42" s="195"/>
    </row>
    <row r="43" spans="1:2" ht="21.75" customHeight="1">
      <c r="A43" s="196"/>
      <c r="B43" s="195"/>
    </row>
    <row r="44" spans="1:2" ht="21.75" customHeight="1">
      <c r="A44" s="196"/>
      <c r="B44" s="195"/>
    </row>
    <row r="45" spans="1:2" ht="21.75" customHeight="1">
      <c r="A45" s="196"/>
      <c r="B45" s="195"/>
    </row>
    <row r="46" spans="1:2" ht="21.75" customHeight="1">
      <c r="A46" s="196"/>
      <c r="B46" s="195"/>
    </row>
    <row r="47" spans="1:2" ht="21.75" customHeight="1">
      <c r="A47" s="196"/>
      <c r="B47" s="195"/>
    </row>
    <row r="48" spans="1:2" ht="21.75" customHeight="1">
      <c r="A48" s="196"/>
      <c r="B48" s="195"/>
    </row>
    <row r="49" spans="1:2" ht="21.75" customHeight="1">
      <c r="A49" s="196"/>
      <c r="B49" s="195"/>
    </row>
    <row r="50" spans="1:2" ht="21.75" customHeight="1">
      <c r="A50" s="196"/>
      <c r="B50" s="195"/>
    </row>
    <row r="51" spans="1:2" ht="21.75" customHeight="1">
      <c r="A51" s="196"/>
      <c r="B51" s="195"/>
    </row>
    <row r="52" spans="1:2" ht="21.75" customHeight="1">
      <c r="A52" s="196"/>
      <c r="B52" s="195"/>
    </row>
    <row r="53" spans="1:2" ht="21.75" customHeight="1">
      <c r="A53" s="196"/>
      <c r="B53" s="195"/>
    </row>
    <row r="54" spans="1:2" ht="21.75" customHeight="1">
      <c r="A54" s="196"/>
      <c r="B54" s="195"/>
    </row>
    <row r="55" spans="1:2" ht="21.75" customHeight="1">
      <c r="A55" s="196"/>
      <c r="B55" s="195"/>
    </row>
    <row r="56" spans="1:2" ht="21.75" customHeight="1">
      <c r="A56" s="196"/>
      <c r="B56" s="195"/>
    </row>
    <row r="57" spans="25:40" ht="21.75" customHeight="1">
      <c r="Y57" s="166" t="s">
        <v>9</v>
      </c>
      <c r="Z57" s="166" t="s">
        <v>95</v>
      </c>
      <c r="AA57" s="166" t="s">
        <v>96</v>
      </c>
      <c r="AB57" s="166" t="s">
        <v>107</v>
      </c>
      <c r="AD57" s="166" t="s">
        <v>95</v>
      </c>
      <c r="AE57" s="166" t="s">
        <v>9</v>
      </c>
      <c r="AH57" s="247"/>
      <c r="AI57" s="240"/>
      <c r="AJ57" s="240"/>
      <c r="AK57" s="240"/>
      <c r="AL57" s="196"/>
      <c r="AM57" s="240"/>
      <c r="AN57" s="240"/>
    </row>
    <row r="58" spans="25:40" ht="21.75" customHeight="1">
      <c r="Y58" s="166" t="s">
        <v>130</v>
      </c>
      <c r="Z58" s="166">
        <v>0</v>
      </c>
      <c r="AA58" s="166" t="s">
        <v>106</v>
      </c>
      <c r="AB58" s="166">
        <v>0</v>
      </c>
      <c r="AD58" s="166">
        <v>0</v>
      </c>
      <c r="AE58" s="166" t="s">
        <v>137</v>
      </c>
      <c r="AH58" s="240"/>
      <c r="AI58" s="240"/>
      <c r="AJ58" s="241"/>
      <c r="AK58" s="242"/>
      <c r="AL58" s="242"/>
      <c r="AM58" s="240"/>
      <c r="AN58" s="243"/>
    </row>
    <row r="59" spans="25:40" ht="21.75" customHeight="1">
      <c r="Y59" s="166" t="s">
        <v>130</v>
      </c>
      <c r="Z59" s="166">
        <v>1</v>
      </c>
      <c r="AA59" s="166" t="s">
        <v>106</v>
      </c>
      <c r="AB59" s="166">
        <v>0</v>
      </c>
      <c r="AD59" s="166">
        <v>1</v>
      </c>
      <c r="AE59" s="239" t="s">
        <v>130</v>
      </c>
      <c r="AH59" s="240"/>
      <c r="AI59" s="241"/>
      <c r="AJ59" s="241"/>
      <c r="AK59" s="242"/>
      <c r="AL59" s="242"/>
      <c r="AM59" s="241"/>
      <c r="AN59" s="243"/>
    </row>
    <row r="60" spans="25:40" ht="21.75" customHeight="1">
      <c r="Y60" s="166" t="s">
        <v>130</v>
      </c>
      <c r="Z60" s="166">
        <v>2</v>
      </c>
      <c r="AA60" s="166" t="s">
        <v>106</v>
      </c>
      <c r="AB60" s="166">
        <v>0</v>
      </c>
      <c r="AD60" s="166">
        <v>2</v>
      </c>
      <c r="AE60" s="239" t="s">
        <v>130</v>
      </c>
      <c r="AH60" s="240"/>
      <c r="AI60" s="240"/>
      <c r="AJ60" s="241"/>
      <c r="AK60" s="242"/>
      <c r="AL60" s="242"/>
      <c r="AM60" s="240"/>
      <c r="AN60" s="243"/>
    </row>
    <row r="61" spans="25:40" ht="21.75" customHeight="1">
      <c r="Y61" s="166" t="s">
        <v>130</v>
      </c>
      <c r="Z61" s="166">
        <v>3</v>
      </c>
      <c r="AA61" s="166" t="s">
        <v>106</v>
      </c>
      <c r="AB61" s="166">
        <v>0</v>
      </c>
      <c r="AD61" s="166">
        <v>3</v>
      </c>
      <c r="AE61" s="239" t="s">
        <v>130</v>
      </c>
      <c r="AH61" s="240"/>
      <c r="AI61" s="241"/>
      <c r="AJ61" s="241"/>
      <c r="AK61" s="242"/>
      <c r="AL61" s="242"/>
      <c r="AM61" s="241"/>
      <c r="AN61" s="243"/>
    </row>
    <row r="62" spans="25:40" ht="21.75" customHeight="1">
      <c r="Y62" s="166" t="s">
        <v>130</v>
      </c>
      <c r="Z62" s="166">
        <v>4</v>
      </c>
      <c r="AA62" s="166" t="s">
        <v>106</v>
      </c>
      <c r="AB62" s="166">
        <v>0</v>
      </c>
      <c r="AD62" s="166">
        <v>4</v>
      </c>
      <c r="AE62" s="239" t="s">
        <v>130</v>
      </c>
      <c r="AH62" s="240"/>
      <c r="AI62" s="240"/>
      <c r="AJ62" s="241"/>
      <c r="AK62" s="242"/>
      <c r="AL62" s="242"/>
      <c r="AM62" s="240"/>
      <c r="AN62" s="243"/>
    </row>
    <row r="63" spans="25:40" ht="21.75" customHeight="1">
      <c r="Y63" s="166" t="s">
        <v>130</v>
      </c>
      <c r="Z63" s="166">
        <v>5</v>
      </c>
      <c r="AA63" s="166" t="s">
        <v>106</v>
      </c>
      <c r="AB63" s="166">
        <v>0</v>
      </c>
      <c r="AD63" s="166">
        <v>5</v>
      </c>
      <c r="AE63" s="239" t="s">
        <v>130</v>
      </c>
      <c r="AH63" s="240"/>
      <c r="AI63" s="241"/>
      <c r="AJ63" s="241"/>
      <c r="AK63" s="242"/>
      <c r="AL63" s="242"/>
      <c r="AM63" s="241"/>
      <c r="AN63" s="243"/>
    </row>
    <row r="64" spans="13:40" ht="21.75" customHeight="1">
      <c r="M64" s="60"/>
      <c r="N64" s="60"/>
      <c r="O64" s="60"/>
      <c r="P64" s="60"/>
      <c r="Q64" s="60"/>
      <c r="R64" s="60"/>
      <c r="S64" s="60"/>
      <c r="Y64" s="166" t="s">
        <v>130</v>
      </c>
      <c r="Z64" s="166">
        <v>6</v>
      </c>
      <c r="AA64" s="166" t="s">
        <v>106</v>
      </c>
      <c r="AB64" s="166">
        <v>0</v>
      </c>
      <c r="AD64" s="166">
        <v>6</v>
      </c>
      <c r="AE64" s="239" t="s">
        <v>130</v>
      </c>
      <c r="AH64" s="240"/>
      <c r="AI64" s="240"/>
      <c r="AJ64" s="241"/>
      <c r="AK64" s="242"/>
      <c r="AL64" s="242"/>
      <c r="AM64" s="240"/>
      <c r="AN64" s="243"/>
    </row>
    <row r="65" spans="13:40" ht="21.75" customHeight="1">
      <c r="M65" s="60"/>
      <c r="N65" s="60"/>
      <c r="O65" s="60"/>
      <c r="P65" s="60"/>
      <c r="Q65" s="60"/>
      <c r="R65" s="60"/>
      <c r="S65" s="60"/>
      <c r="Y65" s="166" t="s">
        <v>130</v>
      </c>
      <c r="Z65" s="166">
        <v>7</v>
      </c>
      <c r="AA65" s="166" t="s">
        <v>106</v>
      </c>
      <c r="AB65" s="166">
        <v>0</v>
      </c>
      <c r="AD65" s="166">
        <v>7</v>
      </c>
      <c r="AE65" s="239" t="s">
        <v>130</v>
      </c>
      <c r="AH65" s="240"/>
      <c r="AI65" s="241"/>
      <c r="AJ65" s="241"/>
      <c r="AK65" s="242"/>
      <c r="AL65" s="242"/>
      <c r="AM65" s="241"/>
      <c r="AN65" s="243"/>
    </row>
    <row r="66" spans="25:40" ht="21.75" customHeight="1">
      <c r="Y66" s="166" t="s">
        <v>130</v>
      </c>
      <c r="Z66" s="166">
        <v>8</v>
      </c>
      <c r="AA66" s="166" t="s">
        <v>106</v>
      </c>
      <c r="AB66" s="166">
        <v>0</v>
      </c>
      <c r="AD66" s="166">
        <v>8</v>
      </c>
      <c r="AE66" s="239" t="s">
        <v>130</v>
      </c>
      <c r="AH66" s="240"/>
      <c r="AI66" s="240"/>
      <c r="AJ66" s="241"/>
      <c r="AK66" s="242"/>
      <c r="AL66" s="242"/>
      <c r="AM66" s="240"/>
      <c r="AN66" s="243"/>
    </row>
    <row r="67" spans="25:40" ht="21.75" customHeight="1">
      <c r="Y67" s="166" t="s">
        <v>130</v>
      </c>
      <c r="Z67" s="166">
        <v>9</v>
      </c>
      <c r="AA67" s="166" t="s">
        <v>106</v>
      </c>
      <c r="AB67" s="166">
        <v>0</v>
      </c>
      <c r="AD67" s="166">
        <v>9</v>
      </c>
      <c r="AE67" s="239" t="s">
        <v>130</v>
      </c>
      <c r="AH67" s="240"/>
      <c r="AI67" s="241"/>
      <c r="AJ67" s="241"/>
      <c r="AK67" s="242"/>
      <c r="AL67" s="242"/>
      <c r="AM67" s="241"/>
      <c r="AN67" s="243"/>
    </row>
    <row r="68" spans="25:40" ht="21.75" customHeight="1">
      <c r="Y68" s="166" t="s">
        <v>130</v>
      </c>
      <c r="Z68" s="166">
        <v>10</v>
      </c>
      <c r="AA68" s="166" t="s">
        <v>106</v>
      </c>
      <c r="AB68" s="166">
        <v>0</v>
      </c>
      <c r="AD68" s="166">
        <v>10</v>
      </c>
      <c r="AE68" s="239" t="s">
        <v>130</v>
      </c>
      <c r="AH68" s="240"/>
      <c r="AI68" s="240"/>
      <c r="AJ68" s="241"/>
      <c r="AK68" s="242"/>
      <c r="AL68" s="242"/>
      <c r="AM68" s="240"/>
      <c r="AN68" s="243"/>
    </row>
    <row r="69" spans="25:40" ht="21.75" customHeight="1">
      <c r="Y69" s="166" t="s">
        <v>130</v>
      </c>
      <c r="Z69" s="166">
        <v>11</v>
      </c>
      <c r="AA69" s="166" t="s">
        <v>106</v>
      </c>
      <c r="AB69" s="166">
        <v>0</v>
      </c>
      <c r="AD69" s="166">
        <v>11</v>
      </c>
      <c r="AE69" s="239" t="s">
        <v>130</v>
      </c>
      <c r="AH69" s="240"/>
      <c r="AI69" s="241"/>
      <c r="AJ69" s="241"/>
      <c r="AK69" s="242"/>
      <c r="AL69" s="242"/>
      <c r="AM69" s="241"/>
      <c r="AN69" s="243"/>
    </row>
    <row r="70" spans="25:40" ht="21.75" customHeight="1">
      <c r="Y70" s="166" t="s">
        <v>130</v>
      </c>
      <c r="Z70" s="166">
        <v>12</v>
      </c>
      <c r="AA70" s="166" t="s">
        <v>106</v>
      </c>
      <c r="AB70" s="166">
        <v>0</v>
      </c>
      <c r="AD70" s="166">
        <v>12</v>
      </c>
      <c r="AE70" s="239" t="s">
        <v>130</v>
      </c>
      <c r="AH70" s="240"/>
      <c r="AI70" s="240"/>
      <c r="AJ70" s="241"/>
      <c r="AK70" s="242"/>
      <c r="AL70" s="242"/>
      <c r="AM70" s="240"/>
      <c r="AN70" s="243"/>
    </row>
    <row r="71" spans="25:40" ht="21.75" customHeight="1">
      <c r="Y71" s="166" t="s">
        <v>130</v>
      </c>
      <c r="Z71" s="166">
        <v>13</v>
      </c>
      <c r="AA71" s="166" t="s">
        <v>106</v>
      </c>
      <c r="AB71" s="166">
        <v>0</v>
      </c>
      <c r="AD71" s="166">
        <v>13</v>
      </c>
      <c r="AE71" s="239" t="s">
        <v>130</v>
      </c>
      <c r="AH71" s="240"/>
      <c r="AI71" s="241"/>
      <c r="AJ71" s="241"/>
      <c r="AK71" s="242"/>
      <c r="AL71" s="242"/>
      <c r="AM71" s="241"/>
      <c r="AN71" s="243"/>
    </row>
    <row r="72" spans="25:40" ht="21.75" customHeight="1">
      <c r="Y72" s="166" t="s">
        <v>130</v>
      </c>
      <c r="Z72" s="166">
        <v>14</v>
      </c>
      <c r="AA72" s="166" t="s">
        <v>106</v>
      </c>
      <c r="AB72" s="166">
        <v>0</v>
      </c>
      <c r="AD72" s="166">
        <v>14</v>
      </c>
      <c r="AE72" s="239" t="s">
        <v>130</v>
      </c>
      <c r="AH72" s="240"/>
      <c r="AI72" s="240"/>
      <c r="AJ72" s="241"/>
      <c r="AK72" s="242"/>
      <c r="AL72" s="242"/>
      <c r="AM72" s="240"/>
      <c r="AN72" s="243"/>
    </row>
    <row r="73" spans="25:40" ht="21.75" customHeight="1">
      <c r="Y73" s="166" t="s">
        <v>130</v>
      </c>
      <c r="Z73" s="166">
        <v>15</v>
      </c>
      <c r="AA73" s="166" t="s">
        <v>106</v>
      </c>
      <c r="AB73" s="166">
        <v>0</v>
      </c>
      <c r="AD73" s="166">
        <v>15</v>
      </c>
      <c r="AE73" s="239" t="s">
        <v>130</v>
      </c>
      <c r="AH73" s="240"/>
      <c r="AI73" s="241"/>
      <c r="AJ73" s="241"/>
      <c r="AK73" s="242"/>
      <c r="AL73" s="242"/>
      <c r="AM73" s="241"/>
      <c r="AN73" s="243"/>
    </row>
    <row r="74" spans="25:40" ht="21.75" customHeight="1">
      <c r="Y74" s="166" t="s">
        <v>130</v>
      </c>
      <c r="Z74" s="166">
        <v>16</v>
      </c>
      <c r="AA74" s="166" t="s">
        <v>106</v>
      </c>
      <c r="AB74" s="166">
        <v>0</v>
      </c>
      <c r="AD74" s="166">
        <v>16</v>
      </c>
      <c r="AE74" s="239" t="s">
        <v>130</v>
      </c>
      <c r="AH74" s="240"/>
      <c r="AI74" s="240"/>
      <c r="AJ74" s="241"/>
      <c r="AK74" s="242"/>
      <c r="AL74" s="242"/>
      <c r="AM74" s="240"/>
      <c r="AN74" s="243"/>
    </row>
    <row r="75" spans="25:40" ht="21.75" customHeight="1">
      <c r="Y75" s="166" t="s">
        <v>130</v>
      </c>
      <c r="Z75" s="166">
        <v>17</v>
      </c>
      <c r="AA75" s="166" t="s">
        <v>106</v>
      </c>
      <c r="AB75" s="166">
        <v>0</v>
      </c>
      <c r="AD75" s="166">
        <v>17</v>
      </c>
      <c r="AE75" s="239" t="s">
        <v>130</v>
      </c>
      <c r="AH75" s="240"/>
      <c r="AI75" s="241"/>
      <c r="AJ75" s="241"/>
      <c r="AK75" s="242"/>
      <c r="AL75" s="242"/>
      <c r="AM75" s="241"/>
      <c r="AN75" s="243"/>
    </row>
    <row r="76" spans="25:40" ht="21.75" customHeight="1">
      <c r="Y76" s="166" t="s">
        <v>130</v>
      </c>
      <c r="Z76" s="166">
        <v>18</v>
      </c>
      <c r="AA76" s="166" t="s">
        <v>106</v>
      </c>
      <c r="AB76" s="166">
        <v>0</v>
      </c>
      <c r="AD76" s="166">
        <v>18</v>
      </c>
      <c r="AE76" s="239" t="s">
        <v>130</v>
      </c>
      <c r="AH76" s="240"/>
      <c r="AI76" s="240"/>
      <c r="AJ76" s="241"/>
      <c r="AK76" s="242"/>
      <c r="AL76" s="242"/>
      <c r="AM76" s="240"/>
      <c r="AN76" s="243"/>
    </row>
    <row r="77" spans="25:40" ht="21.75" customHeight="1">
      <c r="Y77" s="166" t="s">
        <v>130</v>
      </c>
      <c r="Z77" s="166">
        <v>19</v>
      </c>
      <c r="AA77" s="166" t="s">
        <v>106</v>
      </c>
      <c r="AB77" s="166">
        <v>0</v>
      </c>
      <c r="AD77" s="166">
        <v>19</v>
      </c>
      <c r="AE77" s="239" t="s">
        <v>130</v>
      </c>
      <c r="AH77" s="240"/>
      <c r="AI77" s="241"/>
      <c r="AJ77" s="241"/>
      <c r="AK77" s="242"/>
      <c r="AL77" s="242"/>
      <c r="AM77" s="241"/>
      <c r="AN77" s="243"/>
    </row>
    <row r="78" spans="25:40" ht="21.75" customHeight="1">
      <c r="Y78" s="166" t="s">
        <v>130</v>
      </c>
      <c r="Z78" s="166">
        <v>20</v>
      </c>
      <c r="AA78" s="166" t="s">
        <v>106</v>
      </c>
      <c r="AB78" s="166">
        <v>0</v>
      </c>
      <c r="AD78" s="166">
        <v>20</v>
      </c>
      <c r="AE78" s="239" t="s">
        <v>130</v>
      </c>
      <c r="AH78" s="240"/>
      <c r="AI78" s="240"/>
      <c r="AJ78" s="241"/>
      <c r="AK78" s="242"/>
      <c r="AL78" s="242"/>
      <c r="AM78" s="240"/>
      <c r="AN78" s="243"/>
    </row>
    <row r="79" spans="25:40" ht="21.75" customHeight="1">
      <c r="Y79" s="166" t="s">
        <v>130</v>
      </c>
      <c r="Z79" s="166">
        <v>21</v>
      </c>
      <c r="AA79" s="166" t="s">
        <v>106</v>
      </c>
      <c r="AB79" s="166">
        <v>0</v>
      </c>
      <c r="AD79" s="166">
        <v>21</v>
      </c>
      <c r="AE79" s="239" t="s">
        <v>130</v>
      </c>
      <c r="AH79" s="240"/>
      <c r="AI79" s="241"/>
      <c r="AJ79" s="241"/>
      <c r="AK79" s="242"/>
      <c r="AL79" s="242"/>
      <c r="AM79" s="241"/>
      <c r="AN79" s="243"/>
    </row>
    <row r="80" spans="25:40" ht="21.75" customHeight="1">
      <c r="Y80" s="166" t="s">
        <v>130</v>
      </c>
      <c r="Z80" s="166">
        <v>22</v>
      </c>
      <c r="AA80" s="166" t="s">
        <v>106</v>
      </c>
      <c r="AB80" s="166">
        <v>0</v>
      </c>
      <c r="AD80" s="166">
        <v>22</v>
      </c>
      <c r="AE80" s="239" t="s">
        <v>130</v>
      </c>
      <c r="AH80" s="240"/>
      <c r="AI80" s="240"/>
      <c r="AJ80" s="241"/>
      <c r="AK80" s="242"/>
      <c r="AL80" s="242"/>
      <c r="AM80" s="240"/>
      <c r="AN80" s="243"/>
    </row>
    <row r="81" spans="25:40" ht="21.75" customHeight="1">
      <c r="Y81" s="166" t="s">
        <v>130</v>
      </c>
      <c r="Z81" s="166">
        <v>23</v>
      </c>
      <c r="AA81" s="166" t="s">
        <v>106</v>
      </c>
      <c r="AB81" s="166">
        <v>0</v>
      </c>
      <c r="AD81" s="166">
        <v>23</v>
      </c>
      <c r="AE81" s="239" t="s">
        <v>130</v>
      </c>
      <c r="AH81" s="240"/>
      <c r="AI81" s="241"/>
      <c r="AJ81" s="241"/>
      <c r="AK81" s="242"/>
      <c r="AL81" s="242"/>
      <c r="AM81" s="241"/>
      <c r="AN81" s="243"/>
    </row>
    <row r="82" spans="25:40" ht="21.75" customHeight="1">
      <c r="Y82" s="166" t="s">
        <v>130</v>
      </c>
      <c r="Z82" s="166">
        <v>24</v>
      </c>
      <c r="AA82" s="166" t="s">
        <v>106</v>
      </c>
      <c r="AB82" s="166">
        <v>0</v>
      </c>
      <c r="AD82" s="166">
        <v>24</v>
      </c>
      <c r="AE82" s="239" t="s">
        <v>130</v>
      </c>
      <c r="AH82" s="240"/>
      <c r="AI82" s="240"/>
      <c r="AJ82" s="241"/>
      <c r="AK82" s="242"/>
      <c r="AL82" s="242"/>
      <c r="AM82" s="240"/>
      <c r="AN82" s="243"/>
    </row>
    <row r="83" spans="25:40" ht="21.75" customHeight="1">
      <c r="Y83" s="166" t="s">
        <v>130</v>
      </c>
      <c r="Z83" s="166">
        <v>25</v>
      </c>
      <c r="AA83" s="166" t="s">
        <v>106</v>
      </c>
      <c r="AB83" s="166">
        <v>0</v>
      </c>
      <c r="AD83" s="166">
        <v>25</v>
      </c>
      <c r="AE83" s="239" t="s">
        <v>130</v>
      </c>
      <c r="AH83" s="240"/>
      <c r="AI83" s="241"/>
      <c r="AJ83" s="241"/>
      <c r="AK83" s="242"/>
      <c r="AL83" s="242"/>
      <c r="AM83" s="241"/>
      <c r="AN83" s="243"/>
    </row>
    <row r="84" spans="25:40" ht="21.75" customHeight="1">
      <c r="Y84" s="166" t="s">
        <v>130</v>
      </c>
      <c r="Z84" s="166">
        <v>26</v>
      </c>
      <c r="AA84" s="166" t="s">
        <v>106</v>
      </c>
      <c r="AB84" s="166">
        <v>0</v>
      </c>
      <c r="AD84" s="166">
        <v>26</v>
      </c>
      <c r="AE84" s="239" t="s">
        <v>130</v>
      </c>
      <c r="AH84" s="240"/>
      <c r="AI84" s="240"/>
      <c r="AJ84" s="241"/>
      <c r="AK84" s="242"/>
      <c r="AL84" s="242"/>
      <c r="AM84" s="240"/>
      <c r="AN84" s="243"/>
    </row>
    <row r="85" spans="25:40" ht="21.75" customHeight="1">
      <c r="Y85" s="166" t="s">
        <v>130</v>
      </c>
      <c r="Z85" s="166">
        <v>27</v>
      </c>
      <c r="AA85" s="166" t="s">
        <v>106</v>
      </c>
      <c r="AB85" s="166">
        <v>0</v>
      </c>
      <c r="AD85" s="166">
        <v>27</v>
      </c>
      <c r="AE85" s="239" t="s">
        <v>130</v>
      </c>
      <c r="AH85" s="240"/>
      <c r="AI85" s="241"/>
      <c r="AJ85" s="241"/>
      <c r="AK85" s="242"/>
      <c r="AL85" s="242"/>
      <c r="AM85" s="241"/>
      <c r="AN85" s="243"/>
    </row>
    <row r="86" spans="25:40" ht="21.75" customHeight="1">
      <c r="Y86" s="166" t="s">
        <v>130</v>
      </c>
      <c r="Z86" s="166">
        <v>28</v>
      </c>
      <c r="AA86" s="166" t="s">
        <v>106</v>
      </c>
      <c r="AB86" s="166">
        <v>0</v>
      </c>
      <c r="AD86" s="166">
        <v>28</v>
      </c>
      <c r="AE86" s="239" t="s">
        <v>130</v>
      </c>
      <c r="AH86" s="240"/>
      <c r="AI86" s="240"/>
      <c r="AJ86" s="241"/>
      <c r="AK86" s="242"/>
      <c r="AL86" s="242"/>
      <c r="AM86" s="240"/>
      <c r="AN86" s="243"/>
    </row>
    <row r="87" spans="25:40" ht="21.75" customHeight="1">
      <c r="Y87" s="166" t="s">
        <v>130</v>
      </c>
      <c r="Z87" s="166">
        <v>29</v>
      </c>
      <c r="AA87" s="166" t="s">
        <v>106</v>
      </c>
      <c r="AB87" s="166">
        <v>0</v>
      </c>
      <c r="AD87" s="166">
        <v>29</v>
      </c>
      <c r="AE87" s="239" t="s">
        <v>130</v>
      </c>
      <c r="AH87" s="240"/>
      <c r="AI87" s="241"/>
      <c r="AJ87" s="241"/>
      <c r="AK87" s="242"/>
      <c r="AL87" s="242"/>
      <c r="AM87" s="241"/>
      <c r="AN87" s="243"/>
    </row>
    <row r="88" spans="25:40" ht="21.75" customHeight="1">
      <c r="Y88" s="166" t="s">
        <v>130</v>
      </c>
      <c r="Z88" s="166">
        <v>30</v>
      </c>
      <c r="AA88" s="166" t="s">
        <v>106</v>
      </c>
      <c r="AB88" s="166">
        <v>0</v>
      </c>
      <c r="AD88" s="166">
        <v>30</v>
      </c>
      <c r="AE88" s="239" t="s">
        <v>130</v>
      </c>
      <c r="AH88" s="240"/>
      <c r="AI88" s="240"/>
      <c r="AJ88" s="241"/>
      <c r="AK88" s="242"/>
      <c r="AL88" s="242"/>
      <c r="AM88" s="240"/>
      <c r="AN88" s="243"/>
    </row>
    <row r="89" spans="25:40" ht="21.75" customHeight="1">
      <c r="Y89" s="166" t="s">
        <v>130</v>
      </c>
      <c r="Z89" s="166">
        <v>31</v>
      </c>
      <c r="AA89" s="166" t="s">
        <v>106</v>
      </c>
      <c r="AB89" s="166">
        <v>0</v>
      </c>
      <c r="AD89" s="166">
        <v>31</v>
      </c>
      <c r="AE89" s="239" t="s">
        <v>130</v>
      </c>
      <c r="AH89" s="240"/>
      <c r="AI89" s="241"/>
      <c r="AJ89" s="241"/>
      <c r="AK89" s="242"/>
      <c r="AL89" s="242"/>
      <c r="AM89" s="241"/>
      <c r="AN89" s="243"/>
    </row>
    <row r="90" spans="25:40" ht="21.75" customHeight="1">
      <c r="Y90" s="166" t="s">
        <v>130</v>
      </c>
      <c r="Z90" s="166">
        <v>32</v>
      </c>
      <c r="AA90" s="166" t="s">
        <v>106</v>
      </c>
      <c r="AB90" s="166">
        <v>0</v>
      </c>
      <c r="AD90" s="166">
        <v>32</v>
      </c>
      <c r="AE90" s="239" t="s">
        <v>130</v>
      </c>
      <c r="AH90" s="240"/>
      <c r="AI90" s="240"/>
      <c r="AJ90" s="241"/>
      <c r="AK90" s="242"/>
      <c r="AL90" s="242"/>
      <c r="AM90" s="240"/>
      <c r="AN90" s="243"/>
    </row>
    <row r="91" spans="25:40" ht="21.75" customHeight="1">
      <c r="Y91" s="166" t="s">
        <v>130</v>
      </c>
      <c r="Z91" s="166">
        <v>33</v>
      </c>
      <c r="AA91" s="166" t="s">
        <v>106</v>
      </c>
      <c r="AB91" s="166">
        <v>0</v>
      </c>
      <c r="AD91" s="166">
        <v>33</v>
      </c>
      <c r="AE91" s="239" t="s">
        <v>130</v>
      </c>
      <c r="AH91" s="240"/>
      <c r="AI91" s="241"/>
      <c r="AJ91" s="241"/>
      <c r="AK91" s="242"/>
      <c r="AL91" s="242"/>
      <c r="AM91" s="241"/>
      <c r="AN91" s="243"/>
    </row>
    <row r="92" spans="25:40" ht="21.75" customHeight="1">
      <c r="Y92" s="166" t="s">
        <v>130</v>
      </c>
      <c r="Z92" s="166">
        <v>34</v>
      </c>
      <c r="AA92" s="166" t="s">
        <v>106</v>
      </c>
      <c r="AB92" s="166">
        <v>0</v>
      </c>
      <c r="AD92" s="166">
        <v>34</v>
      </c>
      <c r="AE92" s="239" t="s">
        <v>130</v>
      </c>
      <c r="AH92" s="240"/>
      <c r="AI92" s="240"/>
      <c r="AJ92" s="241"/>
      <c r="AK92" s="242"/>
      <c r="AL92" s="242"/>
      <c r="AM92" s="240"/>
      <c r="AN92" s="243"/>
    </row>
    <row r="93" spans="25:40" ht="21.75" customHeight="1">
      <c r="Y93" s="166" t="s">
        <v>130</v>
      </c>
      <c r="Z93" s="166">
        <v>35</v>
      </c>
      <c r="AA93" s="166" t="s">
        <v>106</v>
      </c>
      <c r="AB93" s="166">
        <v>0</v>
      </c>
      <c r="AD93" s="166">
        <v>35</v>
      </c>
      <c r="AE93" s="239" t="s">
        <v>130</v>
      </c>
      <c r="AH93" s="240"/>
      <c r="AI93" s="241"/>
      <c r="AJ93" s="241"/>
      <c r="AK93" s="242"/>
      <c r="AL93" s="242"/>
      <c r="AM93" s="241"/>
      <c r="AN93" s="243"/>
    </row>
    <row r="94" spans="25:40" ht="21.75" customHeight="1">
      <c r="Y94" s="166" t="s">
        <v>130</v>
      </c>
      <c r="Z94" s="166">
        <v>36</v>
      </c>
      <c r="AA94" s="166" t="s">
        <v>106</v>
      </c>
      <c r="AB94" s="166">
        <v>0</v>
      </c>
      <c r="AD94" s="166">
        <v>36</v>
      </c>
      <c r="AE94" s="239" t="s">
        <v>130</v>
      </c>
      <c r="AH94" s="240"/>
      <c r="AI94" s="240"/>
      <c r="AJ94" s="241"/>
      <c r="AK94" s="242"/>
      <c r="AL94" s="242"/>
      <c r="AM94" s="240"/>
      <c r="AN94" s="243"/>
    </row>
    <row r="95" spans="25:40" ht="21.75" customHeight="1">
      <c r="Y95" s="166" t="s">
        <v>130</v>
      </c>
      <c r="Z95" s="166">
        <v>37</v>
      </c>
      <c r="AA95" s="166" t="s">
        <v>106</v>
      </c>
      <c r="AB95" s="166">
        <v>0</v>
      </c>
      <c r="AD95" s="166">
        <v>37</v>
      </c>
      <c r="AE95" s="239" t="s">
        <v>130</v>
      </c>
      <c r="AH95" s="240"/>
      <c r="AI95" s="241"/>
      <c r="AJ95" s="241"/>
      <c r="AK95" s="242"/>
      <c r="AL95" s="242"/>
      <c r="AM95" s="241"/>
      <c r="AN95" s="243"/>
    </row>
    <row r="96" spans="25:40" ht="21.75" customHeight="1">
      <c r="Y96" s="166" t="s">
        <v>130</v>
      </c>
      <c r="Z96" s="166">
        <v>38</v>
      </c>
      <c r="AA96" s="166" t="s">
        <v>106</v>
      </c>
      <c r="AB96" s="166">
        <v>0</v>
      </c>
      <c r="AD96" s="166">
        <v>38</v>
      </c>
      <c r="AE96" s="239" t="s">
        <v>130</v>
      </c>
      <c r="AH96" s="240"/>
      <c r="AI96" s="240"/>
      <c r="AJ96" s="241"/>
      <c r="AK96" s="242"/>
      <c r="AL96" s="242"/>
      <c r="AM96" s="240"/>
      <c r="AN96" s="243"/>
    </row>
    <row r="97" spans="25:40" ht="21.75" customHeight="1">
      <c r="Y97" s="166" t="s">
        <v>130</v>
      </c>
      <c r="Z97" s="166">
        <v>39</v>
      </c>
      <c r="AA97" s="166" t="s">
        <v>106</v>
      </c>
      <c r="AB97" s="166">
        <v>0</v>
      </c>
      <c r="AD97" s="166">
        <v>39</v>
      </c>
      <c r="AE97" s="239" t="s">
        <v>130</v>
      </c>
      <c r="AH97" s="240"/>
      <c r="AI97" s="241"/>
      <c r="AJ97" s="241"/>
      <c r="AK97" s="242"/>
      <c r="AL97" s="242"/>
      <c r="AM97" s="241"/>
      <c r="AN97" s="243"/>
    </row>
    <row r="98" spans="25:40" ht="21.75" customHeight="1">
      <c r="Y98" s="166" t="s">
        <v>130</v>
      </c>
      <c r="Z98" s="166">
        <v>40</v>
      </c>
      <c r="AA98" s="166" t="s">
        <v>106</v>
      </c>
      <c r="AB98" s="166">
        <v>0</v>
      </c>
      <c r="AD98" s="166">
        <v>40</v>
      </c>
      <c r="AE98" s="239" t="s">
        <v>130</v>
      </c>
      <c r="AH98" s="240"/>
      <c r="AI98" s="240"/>
      <c r="AJ98" s="241"/>
      <c r="AK98" s="242"/>
      <c r="AL98" s="242"/>
      <c r="AM98" s="240"/>
      <c r="AN98" s="243"/>
    </row>
    <row r="99" spans="25:40" ht="21.75" customHeight="1">
      <c r="Y99" s="166" t="s">
        <v>130</v>
      </c>
      <c r="Z99" s="166">
        <v>41</v>
      </c>
      <c r="AA99" s="166" t="s">
        <v>106</v>
      </c>
      <c r="AB99" s="166">
        <v>0</v>
      </c>
      <c r="AD99" s="166">
        <v>41</v>
      </c>
      <c r="AE99" s="239" t="s">
        <v>130</v>
      </c>
      <c r="AH99" s="240"/>
      <c r="AI99" s="241"/>
      <c r="AJ99" s="241"/>
      <c r="AK99" s="242"/>
      <c r="AL99" s="242"/>
      <c r="AM99" s="241"/>
      <c r="AN99" s="243"/>
    </row>
    <row r="100" spans="25:40" ht="21.75" customHeight="1">
      <c r="Y100" s="166" t="s">
        <v>130</v>
      </c>
      <c r="Z100" s="166">
        <v>42</v>
      </c>
      <c r="AA100" s="166" t="s">
        <v>106</v>
      </c>
      <c r="AB100" s="166">
        <v>0</v>
      </c>
      <c r="AD100" s="166">
        <v>42</v>
      </c>
      <c r="AE100" s="239" t="s">
        <v>130</v>
      </c>
      <c r="AH100" s="240"/>
      <c r="AI100" s="240"/>
      <c r="AJ100" s="241"/>
      <c r="AK100" s="242"/>
      <c r="AL100" s="196"/>
      <c r="AM100" s="240"/>
      <c r="AN100" s="243"/>
    </row>
    <row r="101" spans="25:40" ht="21.75" customHeight="1">
      <c r="Y101" s="166" t="s">
        <v>130</v>
      </c>
      <c r="Z101" s="166">
        <v>43</v>
      </c>
      <c r="AA101" s="166" t="s">
        <v>106</v>
      </c>
      <c r="AB101" s="166">
        <v>0</v>
      </c>
      <c r="AD101" s="166">
        <v>43</v>
      </c>
      <c r="AE101" s="239" t="s">
        <v>130</v>
      </c>
      <c r="AH101" s="240"/>
      <c r="AI101" s="241"/>
      <c r="AJ101" s="241"/>
      <c r="AK101" s="242"/>
      <c r="AL101" s="196"/>
      <c r="AM101" s="241"/>
      <c r="AN101" s="243"/>
    </row>
    <row r="102" spans="25:40" ht="21.75" customHeight="1">
      <c r="Y102" s="166" t="s">
        <v>130</v>
      </c>
      <c r="Z102" s="166">
        <v>44</v>
      </c>
      <c r="AA102" s="166" t="s">
        <v>106</v>
      </c>
      <c r="AB102" s="166">
        <v>0</v>
      </c>
      <c r="AD102" s="166">
        <v>44</v>
      </c>
      <c r="AE102" s="239" t="s">
        <v>130</v>
      </c>
      <c r="AH102" s="240"/>
      <c r="AI102" s="240"/>
      <c r="AJ102" s="241"/>
      <c r="AK102" s="242"/>
      <c r="AL102" s="196"/>
      <c r="AM102" s="240"/>
      <c r="AN102" s="243"/>
    </row>
    <row r="103" spans="25:40" ht="21.75" customHeight="1">
      <c r="Y103" s="166" t="s">
        <v>130</v>
      </c>
      <c r="Z103" s="166">
        <v>45</v>
      </c>
      <c r="AA103" s="166" t="s">
        <v>106</v>
      </c>
      <c r="AB103" s="166">
        <v>0</v>
      </c>
      <c r="AD103" s="166">
        <v>45</v>
      </c>
      <c r="AE103" s="239" t="s">
        <v>130</v>
      </c>
      <c r="AH103" s="240"/>
      <c r="AI103" s="241"/>
      <c r="AJ103" s="241"/>
      <c r="AK103" s="242"/>
      <c r="AL103" s="196"/>
      <c r="AM103" s="241"/>
      <c r="AN103" s="243"/>
    </row>
    <row r="104" spans="25:40" ht="21.75" customHeight="1">
      <c r="Y104" s="166" t="s">
        <v>130</v>
      </c>
      <c r="Z104" s="166">
        <v>46</v>
      </c>
      <c r="AA104" s="166" t="s">
        <v>106</v>
      </c>
      <c r="AB104" s="166">
        <v>0</v>
      </c>
      <c r="AD104" s="166">
        <v>46</v>
      </c>
      <c r="AE104" s="239" t="s">
        <v>130</v>
      </c>
      <c r="AH104" s="240"/>
      <c r="AI104" s="240"/>
      <c r="AJ104" s="241"/>
      <c r="AK104" s="242"/>
      <c r="AL104" s="196"/>
      <c r="AM104" s="240"/>
      <c r="AN104" s="243"/>
    </row>
    <row r="105" spans="25:40" ht="21.75" customHeight="1">
      <c r="Y105" s="166" t="s">
        <v>130</v>
      </c>
      <c r="Z105" s="166">
        <v>47</v>
      </c>
      <c r="AA105" s="166" t="s">
        <v>106</v>
      </c>
      <c r="AB105" s="166">
        <v>0</v>
      </c>
      <c r="AD105" s="166">
        <v>47</v>
      </c>
      <c r="AE105" s="239" t="s">
        <v>130</v>
      </c>
      <c r="AH105" s="240"/>
      <c r="AI105" s="241"/>
      <c r="AJ105" s="241"/>
      <c r="AK105" s="242"/>
      <c r="AL105" s="196"/>
      <c r="AM105" s="241"/>
      <c r="AN105" s="243"/>
    </row>
    <row r="106" spans="25:40" ht="21.75" customHeight="1">
      <c r="Y106" s="166" t="s">
        <v>130</v>
      </c>
      <c r="Z106" s="166">
        <v>48</v>
      </c>
      <c r="AA106" s="166" t="s">
        <v>106</v>
      </c>
      <c r="AB106" s="166">
        <v>0</v>
      </c>
      <c r="AD106" s="166">
        <v>48</v>
      </c>
      <c r="AE106" s="239" t="s">
        <v>130</v>
      </c>
      <c r="AH106" s="240"/>
      <c r="AI106" s="240"/>
      <c r="AJ106" s="241"/>
      <c r="AK106" s="242"/>
      <c r="AL106" s="196"/>
      <c r="AM106" s="240"/>
      <c r="AN106" s="243"/>
    </row>
    <row r="107" spans="25:40" ht="21.75" customHeight="1">
      <c r="Y107" s="166" t="s">
        <v>130</v>
      </c>
      <c r="Z107" s="166">
        <v>49</v>
      </c>
      <c r="AA107" s="166" t="s">
        <v>106</v>
      </c>
      <c r="AB107" s="166">
        <v>0</v>
      </c>
      <c r="AD107" s="166">
        <v>49</v>
      </c>
      <c r="AE107" s="239" t="s">
        <v>130</v>
      </c>
      <c r="AH107" s="240"/>
      <c r="AI107" s="241"/>
      <c r="AJ107" s="241"/>
      <c r="AK107" s="242"/>
      <c r="AL107" s="196"/>
      <c r="AM107" s="241"/>
      <c r="AN107" s="243"/>
    </row>
    <row r="108" spans="25:40" ht="21.75" customHeight="1">
      <c r="Y108" s="166" t="s">
        <v>130</v>
      </c>
      <c r="Z108" s="166">
        <v>50</v>
      </c>
      <c r="AA108" s="166" t="s">
        <v>106</v>
      </c>
      <c r="AB108" s="166">
        <v>0</v>
      </c>
      <c r="AD108" s="166">
        <v>50</v>
      </c>
      <c r="AE108" s="239" t="s">
        <v>130</v>
      </c>
      <c r="AH108" s="240"/>
      <c r="AI108" s="240"/>
      <c r="AJ108" s="241"/>
      <c r="AK108" s="242"/>
      <c r="AL108" s="196"/>
      <c r="AM108" s="240"/>
      <c r="AN108" s="243"/>
    </row>
    <row r="109" spans="25:40" ht="21.75" customHeight="1">
      <c r="Y109" s="166" t="s">
        <v>130</v>
      </c>
      <c r="Z109" s="166">
        <v>51</v>
      </c>
      <c r="AA109" s="166" t="s">
        <v>106</v>
      </c>
      <c r="AB109" s="166">
        <v>0</v>
      </c>
      <c r="AD109" s="166">
        <v>51</v>
      </c>
      <c r="AE109" s="239" t="s">
        <v>130</v>
      </c>
      <c r="AH109" s="240"/>
      <c r="AI109" s="241"/>
      <c r="AJ109" s="241"/>
      <c r="AK109" s="242"/>
      <c r="AL109" s="196"/>
      <c r="AM109" s="241"/>
      <c r="AN109" s="243"/>
    </row>
    <row r="110" spans="25:40" ht="21.75" customHeight="1">
      <c r="Y110" s="166" t="s">
        <v>130</v>
      </c>
      <c r="Z110" s="166">
        <v>52</v>
      </c>
      <c r="AA110" s="166" t="s">
        <v>106</v>
      </c>
      <c r="AB110" s="166">
        <v>0</v>
      </c>
      <c r="AD110" s="166">
        <v>52</v>
      </c>
      <c r="AE110" s="239" t="s">
        <v>130</v>
      </c>
      <c r="AH110" s="240"/>
      <c r="AI110" s="240"/>
      <c r="AJ110" s="241"/>
      <c r="AK110" s="242"/>
      <c r="AL110" s="196"/>
      <c r="AM110" s="240"/>
      <c r="AN110" s="243"/>
    </row>
    <row r="111" spans="25:40" ht="21.75" customHeight="1">
      <c r="Y111" s="166" t="s">
        <v>130</v>
      </c>
      <c r="Z111" s="166">
        <v>53</v>
      </c>
      <c r="AA111" s="166" t="s">
        <v>106</v>
      </c>
      <c r="AB111" s="166">
        <v>0</v>
      </c>
      <c r="AD111" s="166">
        <v>53</v>
      </c>
      <c r="AE111" s="239" t="s">
        <v>130</v>
      </c>
      <c r="AH111" s="240"/>
      <c r="AI111" s="241"/>
      <c r="AJ111" s="241"/>
      <c r="AK111" s="242"/>
      <c r="AL111" s="196"/>
      <c r="AM111" s="241"/>
      <c r="AN111" s="243"/>
    </row>
    <row r="112" spans="25:40" ht="21.75" customHeight="1">
      <c r="Y112" s="166" t="s">
        <v>130</v>
      </c>
      <c r="Z112" s="166">
        <v>54</v>
      </c>
      <c r="AA112" s="166" t="s">
        <v>106</v>
      </c>
      <c r="AB112" s="166">
        <v>0</v>
      </c>
      <c r="AD112" s="166">
        <v>54</v>
      </c>
      <c r="AE112" s="239" t="s">
        <v>130</v>
      </c>
      <c r="AH112" s="240"/>
      <c r="AI112" s="240"/>
      <c r="AJ112" s="241"/>
      <c r="AK112" s="242"/>
      <c r="AL112" s="196"/>
      <c r="AM112" s="240"/>
      <c r="AN112" s="243"/>
    </row>
    <row r="113" spans="25:40" ht="21.75" customHeight="1">
      <c r="Y113" s="166" t="s">
        <v>130</v>
      </c>
      <c r="Z113" s="166">
        <v>55</v>
      </c>
      <c r="AA113" s="166" t="s">
        <v>106</v>
      </c>
      <c r="AB113" s="166">
        <v>0</v>
      </c>
      <c r="AD113" s="166">
        <v>55</v>
      </c>
      <c r="AE113" s="239" t="s">
        <v>130</v>
      </c>
      <c r="AH113" s="240"/>
      <c r="AI113" s="241"/>
      <c r="AJ113" s="241"/>
      <c r="AK113" s="242"/>
      <c r="AL113" s="196"/>
      <c r="AM113" s="241"/>
      <c r="AN113" s="243"/>
    </row>
    <row r="114" spans="25:40" ht="21.75" customHeight="1">
      <c r="Y114" s="166" t="s">
        <v>130</v>
      </c>
      <c r="Z114" s="166">
        <v>56</v>
      </c>
      <c r="AA114" s="166" t="s">
        <v>106</v>
      </c>
      <c r="AB114" s="166">
        <v>0</v>
      </c>
      <c r="AD114" s="166">
        <v>56</v>
      </c>
      <c r="AE114" s="239" t="s">
        <v>130</v>
      </c>
      <c r="AH114" s="240"/>
      <c r="AI114" s="240"/>
      <c r="AJ114" s="241"/>
      <c r="AK114" s="242"/>
      <c r="AL114" s="196"/>
      <c r="AM114" s="240"/>
      <c r="AN114" s="243"/>
    </row>
    <row r="115" spans="25:40" ht="21.75" customHeight="1">
      <c r="Y115" s="166" t="s">
        <v>130</v>
      </c>
      <c r="Z115" s="166">
        <v>57</v>
      </c>
      <c r="AA115" s="166" t="s">
        <v>106</v>
      </c>
      <c r="AB115" s="166">
        <v>0</v>
      </c>
      <c r="AD115" s="166">
        <v>57</v>
      </c>
      <c r="AE115" s="239" t="s">
        <v>130</v>
      </c>
      <c r="AH115" s="240"/>
      <c r="AI115" s="241"/>
      <c r="AJ115" s="241"/>
      <c r="AK115" s="242"/>
      <c r="AL115" s="196"/>
      <c r="AM115" s="241"/>
      <c r="AN115" s="243"/>
    </row>
    <row r="116" spans="25:40" ht="21.75" customHeight="1">
      <c r="Y116" s="166" t="s">
        <v>130</v>
      </c>
      <c r="Z116" s="166">
        <v>58</v>
      </c>
      <c r="AA116" s="166" t="s">
        <v>106</v>
      </c>
      <c r="AB116" s="166">
        <v>0</v>
      </c>
      <c r="AD116" s="166">
        <v>58</v>
      </c>
      <c r="AE116" s="239" t="s">
        <v>130</v>
      </c>
      <c r="AH116" s="240"/>
      <c r="AI116" s="240"/>
      <c r="AJ116" s="241"/>
      <c r="AK116" s="242"/>
      <c r="AL116" s="196"/>
      <c r="AM116" s="240"/>
      <c r="AN116" s="243"/>
    </row>
    <row r="117" spans="25:40" ht="21.75" customHeight="1">
      <c r="Y117" s="166" t="s">
        <v>130</v>
      </c>
      <c r="Z117" s="166">
        <v>59</v>
      </c>
      <c r="AA117" s="166" t="s">
        <v>106</v>
      </c>
      <c r="AB117" s="166">
        <v>0</v>
      </c>
      <c r="AD117" s="166">
        <v>59</v>
      </c>
      <c r="AE117" s="239" t="s">
        <v>130</v>
      </c>
      <c r="AH117" s="240"/>
      <c r="AI117" s="241"/>
      <c r="AJ117" s="241"/>
      <c r="AK117" s="242"/>
      <c r="AL117" s="196"/>
      <c r="AM117" s="241"/>
      <c r="AN117" s="243"/>
    </row>
    <row r="118" spans="25:40" ht="21.75" customHeight="1">
      <c r="Y118" s="166" t="s">
        <v>103</v>
      </c>
      <c r="Z118" s="166">
        <v>60</v>
      </c>
      <c r="AA118" s="166" t="s">
        <v>105</v>
      </c>
      <c r="AB118" s="166">
        <v>0.15</v>
      </c>
      <c r="AD118" s="166">
        <v>60</v>
      </c>
      <c r="AE118" s="166" t="s">
        <v>103</v>
      </c>
      <c r="AH118" s="244"/>
      <c r="AI118" s="241"/>
      <c r="AJ118" s="240"/>
      <c r="AK118" s="242"/>
      <c r="AL118" s="196"/>
      <c r="AM118" s="241"/>
      <c r="AN118" s="240"/>
    </row>
    <row r="119" spans="25:40" ht="21.75" customHeight="1">
      <c r="Y119" s="166" t="s">
        <v>103</v>
      </c>
      <c r="Z119" s="166">
        <v>61</v>
      </c>
      <c r="AA119" s="166" t="s">
        <v>105</v>
      </c>
      <c r="AB119" s="166">
        <v>0.15</v>
      </c>
      <c r="AD119" s="166">
        <v>61</v>
      </c>
      <c r="AE119" s="166" t="s">
        <v>103</v>
      </c>
      <c r="AH119" s="244"/>
      <c r="AI119" s="241"/>
      <c r="AJ119" s="240"/>
      <c r="AK119" s="242"/>
      <c r="AL119" s="196"/>
      <c r="AM119" s="241"/>
      <c r="AN119" s="240"/>
    </row>
    <row r="120" spans="25:40" ht="21.75" customHeight="1">
      <c r="Y120" s="166" t="s">
        <v>103</v>
      </c>
      <c r="Z120" s="166">
        <v>62</v>
      </c>
      <c r="AA120" s="166" t="s">
        <v>105</v>
      </c>
      <c r="AB120" s="166">
        <v>0.15</v>
      </c>
      <c r="AD120" s="166">
        <v>62</v>
      </c>
      <c r="AE120" s="166" t="s">
        <v>103</v>
      </c>
      <c r="AH120" s="244"/>
      <c r="AI120" s="241"/>
      <c r="AJ120" s="240"/>
      <c r="AK120" s="242"/>
      <c r="AL120" s="196"/>
      <c r="AM120" s="241"/>
      <c r="AN120" s="240"/>
    </row>
    <row r="121" spans="25:40" ht="21.75" customHeight="1">
      <c r="Y121" s="166" t="s">
        <v>103</v>
      </c>
      <c r="Z121" s="166">
        <v>63</v>
      </c>
      <c r="AA121" s="166" t="s">
        <v>105</v>
      </c>
      <c r="AB121" s="166">
        <v>0.15</v>
      </c>
      <c r="AD121" s="166">
        <v>63</v>
      </c>
      <c r="AE121" s="166" t="s">
        <v>103</v>
      </c>
      <c r="AH121" s="244"/>
      <c r="AI121" s="241"/>
      <c r="AJ121" s="240"/>
      <c r="AK121" s="242"/>
      <c r="AL121" s="196"/>
      <c r="AM121" s="241"/>
      <c r="AN121" s="240"/>
    </row>
    <row r="122" spans="25:40" ht="21.75" customHeight="1">
      <c r="Y122" s="166" t="s">
        <v>103</v>
      </c>
      <c r="Z122" s="166">
        <v>64</v>
      </c>
      <c r="AA122" s="166" t="s">
        <v>105</v>
      </c>
      <c r="AB122" s="166">
        <v>0.15</v>
      </c>
      <c r="AD122" s="166">
        <v>64</v>
      </c>
      <c r="AE122" s="166" t="s">
        <v>103</v>
      </c>
      <c r="AH122" s="244"/>
      <c r="AI122" s="241"/>
      <c r="AJ122" s="240"/>
      <c r="AK122" s="242"/>
      <c r="AL122" s="196"/>
      <c r="AM122" s="241"/>
      <c r="AN122" s="240"/>
    </row>
    <row r="123" spans="25:40" ht="21.75" customHeight="1">
      <c r="Y123" s="166" t="s">
        <v>103</v>
      </c>
      <c r="Z123" s="166">
        <v>65</v>
      </c>
      <c r="AA123" s="166" t="s">
        <v>104</v>
      </c>
      <c r="AB123" s="166">
        <v>0.3</v>
      </c>
      <c r="AD123" s="166">
        <v>65</v>
      </c>
      <c r="AE123" s="166" t="s">
        <v>103</v>
      </c>
      <c r="AH123" s="244"/>
      <c r="AI123" s="241"/>
      <c r="AJ123" s="240"/>
      <c r="AK123" s="242"/>
      <c r="AL123" s="196"/>
      <c r="AM123" s="241"/>
      <c r="AN123" s="240"/>
    </row>
    <row r="124" spans="25:40" ht="21.75" customHeight="1">
      <c r="Y124" s="166" t="s">
        <v>103</v>
      </c>
      <c r="Z124" s="166">
        <v>66</v>
      </c>
      <c r="AA124" s="166" t="s">
        <v>104</v>
      </c>
      <c r="AB124" s="166">
        <v>0.3</v>
      </c>
      <c r="AD124" s="166">
        <v>66</v>
      </c>
      <c r="AE124" s="166" t="s">
        <v>103</v>
      </c>
      <c r="AH124" s="244"/>
      <c r="AI124" s="241"/>
      <c r="AJ124" s="240"/>
      <c r="AK124" s="242"/>
      <c r="AL124" s="196"/>
      <c r="AM124" s="241"/>
      <c r="AN124" s="240"/>
    </row>
    <row r="125" spans="25:40" ht="21.75" customHeight="1">
      <c r="Y125" s="166" t="s">
        <v>103</v>
      </c>
      <c r="Z125" s="166">
        <v>67</v>
      </c>
      <c r="AA125" s="166" t="s">
        <v>104</v>
      </c>
      <c r="AB125" s="166">
        <v>0.3</v>
      </c>
      <c r="AD125" s="166">
        <v>67</v>
      </c>
      <c r="AE125" s="166" t="s">
        <v>103</v>
      </c>
      <c r="AH125" s="244"/>
      <c r="AI125" s="241"/>
      <c r="AJ125" s="240"/>
      <c r="AK125" s="242"/>
      <c r="AL125" s="196"/>
      <c r="AM125" s="241"/>
      <c r="AN125" s="240"/>
    </row>
    <row r="126" spans="25:40" ht="21.75" customHeight="1">
      <c r="Y126" s="166" t="s">
        <v>103</v>
      </c>
      <c r="Z126" s="166">
        <v>68</v>
      </c>
      <c r="AA126" s="166" t="s">
        <v>104</v>
      </c>
      <c r="AB126" s="166">
        <v>0.3</v>
      </c>
      <c r="AD126" s="166">
        <v>68</v>
      </c>
      <c r="AE126" s="166" t="s">
        <v>103</v>
      </c>
      <c r="AH126" s="244"/>
      <c r="AI126" s="241"/>
      <c r="AJ126" s="240"/>
      <c r="AK126" s="242"/>
      <c r="AL126" s="196"/>
      <c r="AM126" s="241"/>
      <c r="AN126" s="240"/>
    </row>
    <row r="127" spans="25:40" ht="21.75" customHeight="1">
      <c r="Y127" s="166" t="s">
        <v>103</v>
      </c>
      <c r="Z127" s="166">
        <v>69</v>
      </c>
      <c r="AA127" s="166" t="s">
        <v>104</v>
      </c>
      <c r="AB127" s="166">
        <v>0.3</v>
      </c>
      <c r="AD127" s="166">
        <v>69</v>
      </c>
      <c r="AE127" s="166" t="s">
        <v>103</v>
      </c>
      <c r="AH127" s="244"/>
      <c r="AI127" s="241"/>
      <c r="AJ127" s="240"/>
      <c r="AK127" s="242"/>
      <c r="AL127" s="196"/>
      <c r="AM127" s="241"/>
      <c r="AN127" s="240"/>
    </row>
    <row r="128" spans="25:40" ht="21.75" customHeight="1">
      <c r="Y128" s="166" t="s">
        <v>87</v>
      </c>
      <c r="Z128" s="166">
        <v>70</v>
      </c>
      <c r="AA128" s="166" t="s">
        <v>102</v>
      </c>
      <c r="AB128" s="166">
        <v>0.45</v>
      </c>
      <c r="AD128" s="166">
        <v>70</v>
      </c>
      <c r="AE128" s="166" t="s">
        <v>87</v>
      </c>
      <c r="AH128" s="245"/>
      <c r="AI128" s="241"/>
      <c r="AJ128" s="240"/>
      <c r="AK128" s="242"/>
      <c r="AL128" s="196"/>
      <c r="AM128" s="241"/>
      <c r="AN128" s="246"/>
    </row>
    <row r="129" spans="25:40" ht="21.75" customHeight="1">
      <c r="Y129" s="166" t="s">
        <v>87</v>
      </c>
      <c r="Z129" s="166">
        <v>71</v>
      </c>
      <c r="AA129" s="166" t="s">
        <v>102</v>
      </c>
      <c r="AB129" s="166">
        <v>0.45</v>
      </c>
      <c r="AD129" s="166">
        <v>71</v>
      </c>
      <c r="AE129" s="166" t="s">
        <v>87</v>
      </c>
      <c r="AH129" s="245"/>
      <c r="AI129" s="241"/>
      <c r="AJ129" s="240"/>
      <c r="AK129" s="242"/>
      <c r="AL129" s="196"/>
      <c r="AM129" s="241"/>
      <c r="AN129" s="246"/>
    </row>
    <row r="130" spans="25:40" ht="21.75" customHeight="1">
      <c r="Y130" s="166" t="s">
        <v>87</v>
      </c>
      <c r="Z130" s="166">
        <v>72</v>
      </c>
      <c r="AA130" s="166" t="s">
        <v>102</v>
      </c>
      <c r="AB130" s="166">
        <v>0.45</v>
      </c>
      <c r="AD130" s="166">
        <v>72</v>
      </c>
      <c r="AE130" s="166" t="s">
        <v>87</v>
      </c>
      <c r="AH130" s="245"/>
      <c r="AI130" s="241"/>
      <c r="AJ130" s="240"/>
      <c r="AK130" s="242"/>
      <c r="AL130" s="196"/>
      <c r="AM130" s="241"/>
      <c r="AN130" s="246"/>
    </row>
    <row r="131" spans="25:40" ht="21.75" customHeight="1">
      <c r="Y131" s="166" t="s">
        <v>87</v>
      </c>
      <c r="Z131" s="166">
        <v>73</v>
      </c>
      <c r="AA131" s="166" t="s">
        <v>102</v>
      </c>
      <c r="AB131" s="166">
        <v>0.45</v>
      </c>
      <c r="AD131" s="166">
        <v>73</v>
      </c>
      <c r="AE131" s="166" t="s">
        <v>87</v>
      </c>
      <c r="AH131" s="245"/>
      <c r="AI131" s="241"/>
      <c r="AJ131" s="240"/>
      <c r="AK131" s="242"/>
      <c r="AL131" s="196"/>
      <c r="AM131" s="241"/>
      <c r="AN131" s="246"/>
    </row>
    <row r="132" spans="25:40" ht="21.75" customHeight="1">
      <c r="Y132" s="166" t="s">
        <v>87</v>
      </c>
      <c r="Z132" s="166">
        <v>74</v>
      </c>
      <c r="AA132" s="166" t="s">
        <v>102</v>
      </c>
      <c r="AB132" s="166">
        <v>0.45</v>
      </c>
      <c r="AD132" s="166">
        <v>74</v>
      </c>
      <c r="AE132" s="166" t="s">
        <v>87</v>
      </c>
      <c r="AH132" s="245"/>
      <c r="AI132" s="241"/>
      <c r="AJ132" s="240"/>
      <c r="AK132" s="242"/>
      <c r="AL132" s="196"/>
      <c r="AM132" s="241"/>
      <c r="AN132" s="246"/>
    </row>
    <row r="133" spans="25:40" ht="21.75" customHeight="1">
      <c r="Y133" s="166" t="s">
        <v>87</v>
      </c>
      <c r="Z133" s="166">
        <v>75</v>
      </c>
      <c r="AA133" s="166" t="s">
        <v>101</v>
      </c>
      <c r="AB133" s="166">
        <v>0.6</v>
      </c>
      <c r="AD133" s="166">
        <v>75</v>
      </c>
      <c r="AE133" s="166" t="s">
        <v>87</v>
      </c>
      <c r="AH133" s="245"/>
      <c r="AI133" s="241"/>
      <c r="AJ133" s="240"/>
      <c r="AK133" s="242"/>
      <c r="AL133" s="196"/>
      <c r="AM133" s="241"/>
      <c r="AN133" s="246"/>
    </row>
    <row r="134" spans="25:40" ht="21.75" customHeight="1">
      <c r="Y134" s="166" t="s">
        <v>87</v>
      </c>
      <c r="Z134" s="166">
        <v>76</v>
      </c>
      <c r="AA134" s="166" t="s">
        <v>101</v>
      </c>
      <c r="AB134" s="166">
        <v>0.6</v>
      </c>
      <c r="AD134" s="166">
        <v>76</v>
      </c>
      <c r="AE134" s="166" t="s">
        <v>87</v>
      </c>
      <c r="AH134" s="245"/>
      <c r="AI134" s="241"/>
      <c r="AJ134" s="240"/>
      <c r="AK134" s="242"/>
      <c r="AL134" s="196"/>
      <c r="AM134" s="241"/>
      <c r="AN134" s="246"/>
    </row>
    <row r="135" spans="25:40" ht="21.75" customHeight="1">
      <c r="Y135" s="166" t="s">
        <v>87</v>
      </c>
      <c r="Z135" s="166">
        <v>77</v>
      </c>
      <c r="AA135" s="166" t="s">
        <v>101</v>
      </c>
      <c r="AB135" s="166">
        <v>0.6</v>
      </c>
      <c r="AD135" s="166">
        <v>77</v>
      </c>
      <c r="AE135" s="166" t="s">
        <v>87</v>
      </c>
      <c r="AH135" s="245"/>
      <c r="AI135" s="241"/>
      <c r="AJ135" s="240"/>
      <c r="AK135" s="242"/>
      <c r="AL135" s="196"/>
      <c r="AM135" s="241"/>
      <c r="AN135" s="246"/>
    </row>
    <row r="136" spans="25:40" ht="21.75" customHeight="1">
      <c r="Y136" s="166" t="s">
        <v>87</v>
      </c>
      <c r="Z136" s="166">
        <v>78</v>
      </c>
      <c r="AA136" s="166" t="s">
        <v>101</v>
      </c>
      <c r="AB136" s="166">
        <v>0.6</v>
      </c>
      <c r="AD136" s="166">
        <v>78</v>
      </c>
      <c r="AE136" s="166" t="s">
        <v>87</v>
      </c>
      <c r="AH136" s="245"/>
      <c r="AI136" s="241"/>
      <c r="AJ136" s="240"/>
      <c r="AK136" s="242"/>
      <c r="AL136" s="196"/>
      <c r="AM136" s="241"/>
      <c r="AN136" s="246"/>
    </row>
    <row r="137" spans="25:40" ht="21.75" customHeight="1">
      <c r="Y137" s="166" t="s">
        <v>87</v>
      </c>
      <c r="Z137" s="166">
        <v>79</v>
      </c>
      <c r="AA137" s="166" t="s">
        <v>101</v>
      </c>
      <c r="AB137" s="166">
        <v>0.6</v>
      </c>
      <c r="AD137" s="166">
        <v>79</v>
      </c>
      <c r="AE137" s="166" t="s">
        <v>87</v>
      </c>
      <c r="AH137" s="245"/>
      <c r="AI137" s="241"/>
      <c r="AJ137" s="240"/>
      <c r="AK137" s="242"/>
      <c r="AL137" s="196"/>
      <c r="AM137" s="241"/>
      <c r="AN137" s="246"/>
    </row>
    <row r="138" spans="25:40" ht="21.75" customHeight="1">
      <c r="Y138" s="166" t="s">
        <v>86</v>
      </c>
      <c r="Z138" s="166">
        <v>80</v>
      </c>
      <c r="AA138" s="166" t="s">
        <v>100</v>
      </c>
      <c r="AB138" s="166">
        <v>0.75</v>
      </c>
      <c r="AD138" s="166">
        <v>80</v>
      </c>
      <c r="AE138" s="166" t="s">
        <v>86</v>
      </c>
      <c r="AH138" s="245"/>
      <c r="AI138" s="241"/>
      <c r="AJ138" s="240"/>
      <c r="AK138" s="242"/>
      <c r="AL138" s="196"/>
      <c r="AM138" s="241"/>
      <c r="AN138" s="246"/>
    </row>
    <row r="139" spans="25:40" ht="21.75" customHeight="1">
      <c r="Y139" s="166" t="s">
        <v>86</v>
      </c>
      <c r="Z139" s="166">
        <v>81</v>
      </c>
      <c r="AA139" s="166" t="s">
        <v>100</v>
      </c>
      <c r="AB139" s="166">
        <v>0.75</v>
      </c>
      <c r="AD139" s="166">
        <v>81</v>
      </c>
      <c r="AE139" s="166" t="s">
        <v>86</v>
      </c>
      <c r="AH139" s="245"/>
      <c r="AI139" s="241"/>
      <c r="AJ139" s="240"/>
      <c r="AK139" s="242"/>
      <c r="AL139" s="196"/>
      <c r="AM139" s="241"/>
      <c r="AN139" s="246"/>
    </row>
    <row r="140" spans="25:40" ht="21.75" customHeight="1">
      <c r="Y140" s="166" t="s">
        <v>86</v>
      </c>
      <c r="Z140" s="166">
        <v>82</v>
      </c>
      <c r="AA140" s="166" t="s">
        <v>100</v>
      </c>
      <c r="AB140" s="166">
        <v>0.75</v>
      </c>
      <c r="AD140" s="166">
        <v>82</v>
      </c>
      <c r="AE140" s="166" t="s">
        <v>86</v>
      </c>
      <c r="AH140" s="245"/>
      <c r="AI140" s="241"/>
      <c r="AJ140" s="240"/>
      <c r="AK140" s="242"/>
      <c r="AL140" s="196"/>
      <c r="AM140" s="241"/>
      <c r="AN140" s="246"/>
    </row>
    <row r="141" spans="25:40" ht="21.75" customHeight="1">
      <c r="Y141" s="166" t="s">
        <v>86</v>
      </c>
      <c r="Z141" s="166">
        <v>83</v>
      </c>
      <c r="AA141" s="166" t="s">
        <v>100</v>
      </c>
      <c r="AB141" s="166">
        <v>0.75</v>
      </c>
      <c r="AD141" s="166">
        <v>83</v>
      </c>
      <c r="AE141" s="166" t="s">
        <v>86</v>
      </c>
      <c r="AH141" s="245"/>
      <c r="AI141" s="241"/>
      <c r="AJ141" s="240"/>
      <c r="AK141" s="242"/>
      <c r="AL141" s="196"/>
      <c r="AM141" s="241"/>
      <c r="AN141" s="246"/>
    </row>
    <row r="142" spans="25:40" ht="21.75" customHeight="1">
      <c r="Y142" s="166" t="s">
        <v>86</v>
      </c>
      <c r="Z142" s="166">
        <v>84</v>
      </c>
      <c r="AA142" s="166" t="s">
        <v>100</v>
      </c>
      <c r="AB142" s="166">
        <v>0.75</v>
      </c>
      <c r="AD142" s="166">
        <v>84</v>
      </c>
      <c r="AE142" s="166" t="s">
        <v>86</v>
      </c>
      <c r="AH142" s="245"/>
      <c r="AI142" s="241"/>
      <c r="AJ142" s="240"/>
      <c r="AK142" s="242"/>
      <c r="AL142" s="196"/>
      <c r="AM142" s="241"/>
      <c r="AN142" s="246"/>
    </row>
    <row r="143" spans="25:40" ht="21.75" customHeight="1">
      <c r="Y143" s="166" t="s">
        <v>86</v>
      </c>
      <c r="Z143" s="166">
        <v>85</v>
      </c>
      <c r="AA143" s="166" t="s">
        <v>99</v>
      </c>
      <c r="AB143" s="166">
        <v>0.9</v>
      </c>
      <c r="AD143" s="166">
        <v>85</v>
      </c>
      <c r="AE143" s="166" t="s">
        <v>86</v>
      </c>
      <c r="AH143" s="245"/>
      <c r="AI143" s="241"/>
      <c r="AJ143" s="240"/>
      <c r="AK143" s="242"/>
      <c r="AL143" s="196"/>
      <c r="AM143" s="241"/>
      <c r="AN143" s="246"/>
    </row>
    <row r="144" spans="25:40" ht="21.75" customHeight="1">
      <c r="Y144" s="166" t="s">
        <v>86</v>
      </c>
      <c r="Z144" s="166">
        <v>86</v>
      </c>
      <c r="AA144" s="166" t="s">
        <v>99</v>
      </c>
      <c r="AB144" s="166">
        <v>0.9</v>
      </c>
      <c r="AD144" s="166">
        <v>86</v>
      </c>
      <c r="AE144" s="166" t="s">
        <v>86</v>
      </c>
      <c r="AH144" s="245"/>
      <c r="AI144" s="241"/>
      <c r="AJ144" s="240"/>
      <c r="AK144" s="242"/>
      <c r="AL144" s="196"/>
      <c r="AM144" s="241"/>
      <c r="AN144" s="246"/>
    </row>
    <row r="145" spans="25:40" ht="21.75" customHeight="1">
      <c r="Y145" s="166" t="s">
        <v>86</v>
      </c>
      <c r="Z145" s="166">
        <v>87</v>
      </c>
      <c r="AA145" s="166" t="s">
        <v>99</v>
      </c>
      <c r="AB145" s="166">
        <v>0.9</v>
      </c>
      <c r="AD145" s="166">
        <v>87</v>
      </c>
      <c r="AE145" s="166" t="s">
        <v>86</v>
      </c>
      <c r="AH145" s="245"/>
      <c r="AI145" s="241"/>
      <c r="AJ145" s="240"/>
      <c r="AK145" s="242"/>
      <c r="AL145" s="196"/>
      <c r="AM145" s="241"/>
      <c r="AN145" s="246"/>
    </row>
    <row r="146" spans="25:40" ht="21.75" customHeight="1">
      <c r="Y146" s="166" t="s">
        <v>86</v>
      </c>
      <c r="Z146" s="166">
        <v>88</v>
      </c>
      <c r="AA146" s="166" t="s">
        <v>99</v>
      </c>
      <c r="AB146" s="166">
        <v>0.9</v>
      </c>
      <c r="AD146" s="166">
        <v>88</v>
      </c>
      <c r="AE146" s="166" t="s">
        <v>86</v>
      </c>
      <c r="AH146" s="245"/>
      <c r="AI146" s="241"/>
      <c r="AJ146" s="240"/>
      <c r="AK146" s="242"/>
      <c r="AL146" s="196"/>
      <c r="AM146" s="241"/>
      <c r="AN146" s="246"/>
    </row>
    <row r="147" spans="25:40" ht="21.75" customHeight="1">
      <c r="Y147" s="166" t="s">
        <v>86</v>
      </c>
      <c r="Z147" s="166">
        <v>89</v>
      </c>
      <c r="AA147" s="166" t="s">
        <v>99</v>
      </c>
      <c r="AB147" s="166">
        <v>0.9</v>
      </c>
      <c r="AD147" s="166">
        <v>89</v>
      </c>
      <c r="AE147" s="166" t="s">
        <v>86</v>
      </c>
      <c r="AH147" s="245"/>
      <c r="AI147" s="241"/>
      <c r="AJ147" s="240"/>
      <c r="AK147" s="242"/>
      <c r="AL147" s="196"/>
      <c r="AM147" s="241"/>
      <c r="AN147" s="246"/>
    </row>
    <row r="148" spans="25:40" ht="21.75" customHeight="1">
      <c r="Y148" s="166" t="s">
        <v>85</v>
      </c>
      <c r="Z148" s="166">
        <v>90</v>
      </c>
      <c r="AA148" s="166" t="s">
        <v>98</v>
      </c>
      <c r="AB148" s="166">
        <v>1.05</v>
      </c>
      <c r="AD148" s="166">
        <v>90</v>
      </c>
      <c r="AE148" s="166" t="s">
        <v>85</v>
      </c>
      <c r="AH148" s="245"/>
      <c r="AI148" s="241"/>
      <c r="AJ148" s="240"/>
      <c r="AK148" s="242"/>
      <c r="AL148" s="196"/>
      <c r="AM148" s="241"/>
      <c r="AN148" s="246"/>
    </row>
    <row r="149" spans="25:40" ht="21.75" customHeight="1">
      <c r="Y149" s="166" t="s">
        <v>85</v>
      </c>
      <c r="Z149" s="166">
        <v>91</v>
      </c>
      <c r="AA149" s="166" t="s">
        <v>98</v>
      </c>
      <c r="AB149" s="166">
        <v>1.05</v>
      </c>
      <c r="AD149" s="166">
        <v>91</v>
      </c>
      <c r="AE149" s="166" t="s">
        <v>85</v>
      </c>
      <c r="AH149" s="245"/>
      <c r="AI149" s="241"/>
      <c r="AJ149" s="240"/>
      <c r="AK149" s="242"/>
      <c r="AL149" s="196"/>
      <c r="AM149" s="241"/>
      <c r="AN149" s="246"/>
    </row>
    <row r="150" spans="25:40" ht="21.75" customHeight="1">
      <c r="Y150" s="166" t="s">
        <v>85</v>
      </c>
      <c r="Z150" s="166">
        <v>92</v>
      </c>
      <c r="AA150" s="166" t="s">
        <v>98</v>
      </c>
      <c r="AB150" s="166">
        <v>1.05</v>
      </c>
      <c r="AD150" s="166">
        <v>92</v>
      </c>
      <c r="AE150" s="166" t="s">
        <v>85</v>
      </c>
      <c r="AH150" s="245"/>
      <c r="AI150" s="241"/>
      <c r="AJ150" s="240"/>
      <c r="AK150" s="242"/>
      <c r="AL150" s="196"/>
      <c r="AM150" s="241"/>
      <c r="AN150" s="246"/>
    </row>
    <row r="151" spans="25:40" ht="21.75" customHeight="1">
      <c r="Y151" s="166" t="s">
        <v>85</v>
      </c>
      <c r="Z151" s="166">
        <v>93</v>
      </c>
      <c r="AA151" s="166" t="s">
        <v>98</v>
      </c>
      <c r="AB151" s="166">
        <v>1.05</v>
      </c>
      <c r="AD151" s="166">
        <v>93</v>
      </c>
      <c r="AE151" s="166" t="s">
        <v>85</v>
      </c>
      <c r="AH151" s="245"/>
      <c r="AI151" s="241"/>
      <c r="AJ151" s="240"/>
      <c r="AK151" s="242"/>
      <c r="AL151" s="196"/>
      <c r="AM151" s="241"/>
      <c r="AN151" s="246"/>
    </row>
    <row r="152" spans="25:40" ht="21.75" customHeight="1">
      <c r="Y152" s="166" t="s">
        <v>85</v>
      </c>
      <c r="Z152" s="166">
        <v>94</v>
      </c>
      <c r="AA152" s="166" t="s">
        <v>98</v>
      </c>
      <c r="AB152" s="166">
        <v>1.05</v>
      </c>
      <c r="AD152" s="166">
        <v>94</v>
      </c>
      <c r="AE152" s="166" t="s">
        <v>85</v>
      </c>
      <c r="AH152" s="245"/>
      <c r="AI152" s="241"/>
      <c r="AJ152" s="240"/>
      <c r="AK152" s="242"/>
      <c r="AL152" s="196"/>
      <c r="AM152" s="241"/>
      <c r="AN152" s="246"/>
    </row>
    <row r="153" spans="25:40" ht="21.75" customHeight="1">
      <c r="Y153" s="166" t="s">
        <v>85</v>
      </c>
      <c r="Z153" s="166">
        <v>95</v>
      </c>
      <c r="AA153" s="166" t="s">
        <v>97</v>
      </c>
      <c r="AB153" s="166">
        <v>1.2</v>
      </c>
      <c r="AD153" s="166">
        <v>95</v>
      </c>
      <c r="AE153" s="166" t="s">
        <v>85</v>
      </c>
      <c r="AH153" s="245"/>
      <c r="AI153" s="241"/>
      <c r="AJ153" s="240"/>
      <c r="AK153" s="242"/>
      <c r="AL153" s="196"/>
      <c r="AM153" s="241"/>
      <c r="AN153" s="246"/>
    </row>
    <row r="154" spans="25:40" ht="21.75" customHeight="1">
      <c r="Y154" s="166" t="s">
        <v>85</v>
      </c>
      <c r="Z154" s="166">
        <v>96</v>
      </c>
      <c r="AA154" s="166" t="s">
        <v>97</v>
      </c>
      <c r="AB154" s="166">
        <v>1.2</v>
      </c>
      <c r="AD154" s="166">
        <v>96</v>
      </c>
      <c r="AE154" s="166" t="s">
        <v>85</v>
      </c>
      <c r="AH154" s="245"/>
      <c r="AI154" s="241"/>
      <c r="AJ154" s="240"/>
      <c r="AK154" s="242"/>
      <c r="AL154" s="196"/>
      <c r="AM154" s="241"/>
      <c r="AN154" s="246"/>
    </row>
    <row r="155" spans="25:40" ht="21.75" customHeight="1">
      <c r="Y155" s="166" t="s">
        <v>85</v>
      </c>
      <c r="Z155" s="166">
        <v>97</v>
      </c>
      <c r="AA155" s="166" t="s">
        <v>97</v>
      </c>
      <c r="AB155" s="166">
        <v>1.2</v>
      </c>
      <c r="AD155" s="166">
        <v>97</v>
      </c>
      <c r="AE155" s="166" t="s">
        <v>85</v>
      </c>
      <c r="AH155" s="245"/>
      <c r="AI155" s="241"/>
      <c r="AJ155" s="240"/>
      <c r="AK155" s="242"/>
      <c r="AL155" s="196"/>
      <c r="AM155" s="241"/>
      <c r="AN155" s="246"/>
    </row>
    <row r="156" spans="25:40" ht="21.75" customHeight="1">
      <c r="Y156" s="166" t="s">
        <v>85</v>
      </c>
      <c r="Z156" s="166">
        <v>98</v>
      </c>
      <c r="AA156" s="166" t="s">
        <v>97</v>
      </c>
      <c r="AB156" s="166">
        <v>1.2</v>
      </c>
      <c r="AD156" s="166">
        <v>98</v>
      </c>
      <c r="AE156" s="166" t="s">
        <v>85</v>
      </c>
      <c r="AH156" s="245"/>
      <c r="AI156" s="241"/>
      <c r="AJ156" s="240"/>
      <c r="AK156" s="242"/>
      <c r="AL156" s="196"/>
      <c r="AM156" s="241"/>
      <c r="AN156" s="246"/>
    </row>
    <row r="157" spans="25:40" ht="21.75" customHeight="1">
      <c r="Y157" s="166" t="s">
        <v>85</v>
      </c>
      <c r="Z157" s="166">
        <v>99</v>
      </c>
      <c r="AA157" s="166" t="s">
        <v>97</v>
      </c>
      <c r="AB157" s="166">
        <v>1.2</v>
      </c>
      <c r="AD157" s="166">
        <v>99</v>
      </c>
      <c r="AE157" s="166" t="s">
        <v>85</v>
      </c>
      <c r="AH157" s="245"/>
      <c r="AI157" s="241"/>
      <c r="AJ157" s="240"/>
      <c r="AK157" s="242"/>
      <c r="AL157" s="196"/>
      <c r="AM157" s="241"/>
      <c r="AN157" s="246"/>
    </row>
    <row r="158" spans="25:40" ht="21.75" customHeight="1">
      <c r="Y158" s="166" t="s">
        <v>85</v>
      </c>
      <c r="Z158" s="166">
        <v>100</v>
      </c>
      <c r="AA158" s="166" t="s">
        <v>97</v>
      </c>
      <c r="AB158" s="166">
        <v>1.2</v>
      </c>
      <c r="AD158" s="166">
        <v>100</v>
      </c>
      <c r="AE158" s="166" t="s">
        <v>85</v>
      </c>
      <c r="AH158" s="245"/>
      <c r="AI158" s="241"/>
      <c r="AJ158" s="240"/>
      <c r="AK158" s="242"/>
      <c r="AL158" s="196"/>
      <c r="AM158" s="241"/>
      <c r="AN158" s="246"/>
    </row>
  </sheetData>
  <sheetProtection/>
  <autoFilter ref="A1:AO747"/>
  <mergeCells count="19">
    <mergeCell ref="AH148:AH158"/>
    <mergeCell ref="AH118:AH127"/>
    <mergeCell ref="AH128:AH137"/>
    <mergeCell ref="AH138:AH147"/>
    <mergeCell ref="F4:G4"/>
    <mergeCell ref="I4:K4"/>
    <mergeCell ref="I5:K5"/>
    <mergeCell ref="AA7:AE7"/>
    <mergeCell ref="AA8:AA11"/>
    <mergeCell ref="A2:AE2"/>
    <mergeCell ref="AI9:AO9"/>
    <mergeCell ref="F5:G5"/>
    <mergeCell ref="O4:V4"/>
    <mergeCell ref="O5:V5"/>
    <mergeCell ref="AB8:AE8"/>
    <mergeCell ref="AB9:AE9"/>
    <mergeCell ref="I8:I11"/>
    <mergeCell ref="Z8:Z11"/>
    <mergeCell ref="Y8:Y11"/>
  </mergeCells>
  <printOptions horizontalCentered="1"/>
  <pageMargins left="0.1968503937007874" right="0.1968503937007874" top="0.5511811023622047" bottom="0.2362204724409449" header="0.31496062992125984" footer="0.31496062992125984"/>
  <pageSetup horizontalDpi="600" verticalDpi="600" orientation="landscape" paperSize="5" scale="60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2019-08-16T08:42:19Z</dcterms:modified>
  <cp:category/>
  <cp:version/>
  <cp:contentType/>
  <cp:contentStatus/>
</cp:coreProperties>
</file>