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12" windowWidth="14808" windowHeight="7716" activeTab="1"/>
  </bookViews>
  <sheets>
    <sheet name="ฐานการคำนวณ (ห้ามลบ)" sheetId="1" r:id="rId1"/>
    <sheet name="ข้อมูล" sheetId="2" r:id="rId2"/>
  </sheets>
  <definedNames>
    <definedName name="_xlnm._FilterDatabase" localSheetId="1" hidden="1">'ข้อมูล'!$A$1:$AO$719</definedName>
  </definedNames>
  <calcPr fullCalcOnLoad="1"/>
</workbook>
</file>

<file path=xl/sharedStrings.xml><?xml version="1.0" encoding="utf-8"?>
<sst xmlns="http://schemas.openxmlformats.org/spreadsheetml/2006/main" count="200" uniqueCount="133">
  <si>
    <t>ผู้ช่วยศาสตราจารย์</t>
  </si>
  <si>
    <t>อาจารย์</t>
  </si>
  <si>
    <t>รองศาสตราจารย์</t>
  </si>
  <si>
    <t>ทั่วไป</t>
  </si>
  <si>
    <t>วิชาการ</t>
  </si>
  <si>
    <t>ปฏิบัติงาน</t>
  </si>
  <si>
    <t>ปฏิบัติการ</t>
  </si>
  <si>
    <t>ชำนาญงาน</t>
  </si>
  <si>
    <t>ชำนาญการ</t>
  </si>
  <si>
    <t>ระดับ</t>
  </si>
  <si>
    <t>ศาสตราจารย์</t>
  </si>
  <si>
    <t>Mid Point</t>
  </si>
  <si>
    <t>ฐานในการคำนวณ</t>
  </si>
  <si>
    <t>บน</t>
  </si>
  <si>
    <t>ล่าง</t>
  </si>
  <si>
    <t>เชี่ยวชาญพิเศษ</t>
  </si>
  <si>
    <t>เชี่ยวชาญ</t>
  </si>
  <si>
    <t>ชำนาญการพิเศษ</t>
  </si>
  <si>
    <t>ชำนาญงานพิเศษ</t>
  </si>
  <si>
    <t>เงินเดือน</t>
  </si>
  <si>
    <t>ฐานในการ</t>
  </si>
  <si>
    <t>จำนวนเงิน</t>
  </si>
  <si>
    <t>ชื่อ-สกุล</t>
  </si>
  <si>
    <t>ชื่อตำแหน่ง</t>
  </si>
  <si>
    <t>ระดับตำแหน่ง</t>
  </si>
  <si>
    <t>เดิม</t>
  </si>
  <si>
    <t>คำนวณ</t>
  </si>
  <si>
    <t>ที่ได้เลื่อน</t>
  </si>
  <si>
    <t>หลังเลื่อน</t>
  </si>
  <si>
    <t>(บาท)</t>
  </si>
  <si>
    <t>จริง</t>
  </si>
  <si>
    <t>ประเภท</t>
  </si>
  <si>
    <t>เงินเดือนขั้นสูง</t>
  </si>
  <si>
    <t>บริหาร</t>
  </si>
  <si>
    <t>วิชาชีพเฉพาะ / เชี่ยวชาญเฉพาะ</t>
  </si>
  <si>
    <t>ใช้คำนวณ</t>
  </si>
  <si>
    <t>ผู้อำนวยการสำนักงานอธิการบดีหรือเทียบเท่า</t>
  </si>
  <si>
    <t>ร้อยละที่ได้เลื่อน</t>
  </si>
  <si>
    <t>จำนวนเงินที่ได้เลื่อน</t>
  </si>
  <si>
    <t>เงินที่ใช้เลื่อน</t>
  </si>
  <si>
    <t>COLA</t>
  </si>
  <si>
    <t>ลำดับที่</t>
  </si>
  <si>
    <t>วงเงินคงเหลือ</t>
  </si>
  <si>
    <t>คิดเป็นร้อยละ</t>
  </si>
  <si>
    <t>การเลื่อนของ</t>
  </si>
  <si>
    <t>(1)</t>
  </si>
  <si>
    <t>(2)</t>
  </si>
  <si>
    <t>(3)</t>
  </si>
  <si>
    <t>(4)</t>
  </si>
  <si>
    <t>(5)</t>
  </si>
  <si>
    <t>(6)</t>
  </si>
  <si>
    <t>(7)</t>
  </si>
  <si>
    <t>(8)</t>
  </si>
  <si>
    <t>เลขประจำตัวประชาชน</t>
  </si>
  <si>
    <t>ระดับผลการประเมิน</t>
  </si>
  <si>
    <t>คะแนน ประเมิน</t>
  </si>
  <si>
    <t>หมายเหตุ</t>
  </si>
  <si>
    <t>ข้อมูลการลา</t>
  </si>
  <si>
    <t>ผู้บริหาร</t>
  </si>
  <si>
    <t>สถานะ</t>
  </si>
  <si>
    <t>วันบรรจุ</t>
  </si>
  <si>
    <t>งาน</t>
  </si>
  <si>
    <t>ภาค</t>
  </si>
  <si>
    <t>คณะ</t>
  </si>
  <si>
    <t xml:space="preserve"> = (5)</t>
  </si>
  <si>
    <t xml:space="preserve"> = (6) x (8)</t>
  </si>
  <si>
    <t>จำนวนเงินที่</t>
  </si>
  <si>
    <t>(วัน)</t>
  </si>
  <si>
    <t>ลาป่วย</t>
  </si>
  <si>
    <t>ลากิจ</t>
  </si>
  <si>
    <t>ขาด</t>
  </si>
  <si>
    <t>สาย</t>
  </si>
  <si>
    <t>(ปัดเศษเป็นสิบ)</t>
  </si>
  <si>
    <t xml:space="preserve">ส่วนที่ 1 </t>
  </si>
  <si>
    <t>ผู้อำนวยการกองหรือเทียบเท่า</t>
  </si>
  <si>
    <t/>
  </si>
  <si>
    <t>หมายเหตุ 1</t>
  </si>
  <si>
    <t>หมายเหตุ 2</t>
  </si>
  <si>
    <t>รวมวงเงินเลื่อนร้อยละ 2</t>
  </si>
  <si>
    <t>กองบริการการศึกษา</t>
  </si>
  <si>
    <t>เลขที่</t>
  </si>
  <si>
    <t>ตำแหน่ง</t>
  </si>
  <si>
    <t>เงินตอบแทน</t>
  </si>
  <si>
    <t>พิเศษ</t>
  </si>
  <si>
    <t>ศาสตราจารย์ ได้รับเงินเดือนขั้นสูง</t>
  </si>
  <si>
    <t>เงินเดือนรวม ณ 1 ก.ย. 61</t>
  </si>
  <si>
    <r>
      <rPr>
        <b/>
        <u val="single"/>
        <sz val="14"/>
        <color indexed="10"/>
        <rFont val="TH SarabunPSK"/>
        <family val="2"/>
      </rPr>
      <t xml:space="preserve">หัก </t>
    </r>
    <r>
      <rPr>
        <b/>
        <sz val="14"/>
        <color indexed="10"/>
        <rFont val="TH SarabunPSK"/>
        <family val="2"/>
      </rPr>
      <t>วงเงินกรณีลาศึกษา</t>
    </r>
  </si>
  <si>
    <t>วงเงินสำหรับใช้เลื่อน ณ 1 ต.ค. 61</t>
  </si>
  <si>
    <t>ดีเด่น</t>
  </si>
  <si>
    <t>ดีมาก</t>
  </si>
  <si>
    <t>ดี</t>
  </si>
  <si>
    <r>
      <t xml:space="preserve"> </t>
    </r>
    <r>
      <rPr>
        <b/>
        <u val="single"/>
        <sz val="14"/>
        <rFont val="TH SarabunPSK"/>
        <family val="2"/>
      </rPr>
      <t>หัก</t>
    </r>
    <r>
      <rPr>
        <b/>
        <sz val="14"/>
        <rFont val="TH SarabunPSK"/>
        <family val="2"/>
      </rPr>
      <t xml:space="preserve"> เงินที่ใช้เลื่อน ณ 1 ต.ค. 61</t>
    </r>
  </si>
  <si>
    <t>(วงเงินที่ใช้เลื่อน COLA ร้อยละ 0.8)</t>
  </si>
  <si>
    <t xml:space="preserve"> = (1) x 0.8%</t>
  </si>
  <si>
    <t>ส่วนที่ 2</t>
  </si>
  <si>
    <t>(วงเงินที่ใช้เลื่อน Merit)</t>
  </si>
  <si>
    <t>Merit</t>
  </si>
  <si>
    <t xml:space="preserve">ส่วนที่ 3  </t>
  </si>
  <si>
    <t>(วงเงินที่ใช้เลื่อน Reward/Star)</t>
  </si>
  <si>
    <t>คะแนน</t>
  </si>
  <si>
    <t>เกรด</t>
  </si>
  <si>
    <t>A+</t>
  </si>
  <si>
    <t>A</t>
  </si>
  <si>
    <t>B+</t>
  </si>
  <si>
    <t>B</t>
  </si>
  <si>
    <t>C+</t>
  </si>
  <si>
    <t>C</t>
  </si>
  <si>
    <t>พอใช้</t>
  </si>
  <si>
    <t>D+</t>
  </si>
  <si>
    <t>D</t>
  </si>
  <si>
    <t>ต่ำกว่า 60</t>
  </si>
  <si>
    <t>F</t>
  </si>
  <si>
    <t>ต้องรับปรุง</t>
  </si>
  <si>
    <t>ร้อยละ</t>
  </si>
  <si>
    <t>ได้เลื่อนทั้ง 3 ส่วน</t>
  </si>
  <si>
    <t>Reward/Star</t>
  </si>
  <si>
    <t>ร้อยละที่</t>
  </si>
  <si>
    <t>ได้เลื่อน</t>
  </si>
  <si>
    <t>ตามวงเงิน</t>
  </si>
  <si>
    <t>วงเงินที่ใช้เลื่อน COLA ร้อยละ 0.8</t>
  </si>
  <si>
    <t>วงเงินที่ใช้เลื่อน Merit/Reward/Star ร้อยละ 1.2</t>
  </si>
  <si>
    <t>(9)</t>
  </si>
  <si>
    <t>(10)</t>
  </si>
  <si>
    <t>(11)</t>
  </si>
  <si>
    <t xml:space="preserve"> = (1) x (4)</t>
  </si>
  <si>
    <t xml:space="preserve"> = (2)+(5)+(6)</t>
  </si>
  <si>
    <t xml:space="preserve"> = ((7)x100)/(8)</t>
  </si>
  <si>
    <t xml:space="preserve"> = (1) + (7)</t>
  </si>
  <si>
    <t xml:space="preserve"> = (8) x (9)</t>
  </si>
  <si>
    <t>แบบสรุปการพิจารณาเลื่อนเงินเดือนพนักงานมหาวิทยาลัย (เงินงบประมาณแผ่นดิน) ครั้งที่ 1 (1 เมษายน 2562)</t>
  </si>
  <si>
    <t>เงินที่ได้เลื่อน ณ 1 เมษายน 2562</t>
  </si>
  <si>
    <t>ตั้งแต่วันที่ 1 ต.ค. 61- 31 มี.ค. 62</t>
  </si>
  <si>
    <t xml:space="preserve"> (ส่วนที่ 1 + ส่วนที่ 2 + ส่วนที่ 3 = วงเงินเลื่อนร้อยละ 2)</t>
  </si>
</sst>
</file>

<file path=xl/styles.xml><?xml version="1.0" encoding="utf-8"?>
<styleSheet xmlns="http://schemas.openxmlformats.org/spreadsheetml/2006/main">
  <numFmts count="37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_);_(* \(#,##0\);_(* &quot;-&quot;??_);_(@_)"/>
    <numFmt numFmtId="169" formatCode="_(* #,##0.0_);_(* \(#,##0.0\);_(* &quot;-&quot;??_);_(@_)"/>
    <numFmt numFmtId="170" formatCode="[$-1070000]d/mm/yyyy;@"/>
    <numFmt numFmtId="171" formatCode="_(* #,##0.000_);_(* \(#,##0.000\);_(* &quot;-&quot;??_);_(@_)"/>
    <numFmt numFmtId="172" formatCode="_(* #,##0.0000_);_(* \(#,##0.0000\);_(* &quot;-&quot;??_);_(@_)"/>
    <numFmt numFmtId="173" formatCode="[$-41E]d\ mmmm\ yyyy"/>
    <numFmt numFmtId="174" formatCode="[$-107041E]d\ mmmm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;[Red]0.00"/>
    <numFmt numFmtId="183" formatCode="#,##0.00;[Red]#,##0.00"/>
    <numFmt numFmtId="184" formatCode="[$-107041E]d\ mmm\ yy;@"/>
    <numFmt numFmtId="185" formatCode="_-* #,##0.00_-;\-* #,##0.00_-;_-* &quot;-&quot;??_-;_-@_-"/>
    <numFmt numFmtId="186" formatCode="0.0;[Red]0.0"/>
    <numFmt numFmtId="187" formatCode="0;[Red]0"/>
    <numFmt numFmtId="188" formatCode="_(* #,##0.000_);_(* \(#,##0.000\);_(* &quot;-&quot;???_);_(@_)"/>
    <numFmt numFmtId="189" formatCode="[$-F800]dddd\,\ mmmm\ dd\,\ yyyy"/>
    <numFmt numFmtId="190" formatCode="0.0"/>
    <numFmt numFmtId="191" formatCode="mmm\-yyyy"/>
    <numFmt numFmtId="192" formatCode="0.0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u val="single"/>
      <sz val="14"/>
      <name val="TH SarabunPSK"/>
      <family val="2"/>
    </font>
    <font>
      <sz val="14"/>
      <name val="TH Sarabun New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</cellStyleXfs>
  <cellXfs count="2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/>
    </xf>
    <xf numFmtId="0" fontId="7" fillId="0" borderId="0" xfId="69" applyFont="1" applyFill="1" applyAlignment="1">
      <alignment horizontal="center"/>
      <protection/>
    </xf>
    <xf numFmtId="168" fontId="7" fillId="0" borderId="11" xfId="42" applyNumberFormat="1" applyFont="1" applyFill="1" applyBorder="1" applyAlignment="1">
      <alignment horizontal="center" vertical="center"/>
    </xf>
    <xf numFmtId="49" fontId="7" fillId="0" borderId="11" xfId="42" applyNumberFormat="1" applyFont="1" applyFill="1" applyBorder="1" applyAlignment="1">
      <alignment horizontal="center" vertical="center"/>
    </xf>
    <xf numFmtId="168" fontId="7" fillId="0" borderId="16" xfId="42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68" fontId="7" fillId="0" borderId="12" xfId="42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8" fontId="7" fillId="0" borderId="0" xfId="42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7" fontId="7" fillId="0" borderId="1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7" fillId="0" borderId="19" xfId="42" applyNumberFormat="1" applyFont="1" applyFill="1" applyBorder="1" applyAlignment="1">
      <alignment horizontal="center" vertical="center"/>
    </xf>
    <xf numFmtId="49" fontId="7" fillId="0" borderId="0" xfId="42" applyNumberFormat="1" applyFont="1" applyFill="1" applyBorder="1" applyAlignment="1">
      <alignment horizontal="center" vertical="center"/>
    </xf>
    <xf numFmtId="49" fontId="7" fillId="0" borderId="14" xfId="42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" fontId="7" fillId="0" borderId="2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shrinkToFit="1"/>
    </xf>
    <xf numFmtId="0" fontId="7" fillId="0" borderId="20" xfId="0" applyFont="1" applyFill="1" applyBorder="1" applyAlignment="1">
      <alignment horizontal="center"/>
    </xf>
    <xf numFmtId="3" fontId="7" fillId="0" borderId="11" xfId="42" applyNumberFormat="1" applyFont="1" applyFill="1" applyBorder="1" applyAlignment="1">
      <alignment horizontal="center" vertical="center"/>
    </xf>
    <xf numFmtId="168" fontId="7" fillId="0" borderId="12" xfId="42" applyNumberFormat="1" applyFont="1" applyFill="1" applyBorder="1" applyAlignment="1">
      <alignment horizontal="center"/>
    </xf>
    <xf numFmtId="168" fontId="7" fillId="0" borderId="0" xfId="42" applyNumberFormat="1" applyFont="1" applyFill="1" applyBorder="1" applyAlignment="1">
      <alignment horizontal="center" shrinkToFit="1"/>
    </xf>
    <xf numFmtId="168" fontId="8" fillId="0" borderId="17" xfId="42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8" fillId="0" borderId="14" xfId="57" applyNumberFormat="1" applyFont="1" applyFill="1" applyBorder="1" applyAlignment="1">
      <alignment horizontal="right"/>
      <protection/>
    </xf>
    <xf numFmtId="4" fontId="8" fillId="0" borderId="17" xfId="57" applyNumberFormat="1" applyFont="1" applyFill="1" applyBorder="1" applyAlignment="1">
      <alignment horizontal="center"/>
      <protection/>
    </xf>
    <xf numFmtId="4" fontId="8" fillId="0" borderId="22" xfId="57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6" applyFont="1" applyFill="1" applyAlignment="1">
      <alignment/>
      <protection/>
    </xf>
    <xf numFmtId="168" fontId="4" fillId="0" borderId="0" xfId="42" applyNumberFormat="1" applyFont="1" applyFill="1" applyAlignment="1">
      <alignment/>
    </xf>
    <xf numFmtId="3" fontId="4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84" fontId="7" fillId="0" borderId="23" xfId="74" applyNumberFormat="1" applyFont="1" applyFill="1" applyBorder="1" applyAlignment="1">
      <alignment horizontal="center"/>
      <protection/>
    </xf>
    <xf numFmtId="0" fontId="7" fillId="0" borderId="24" xfId="74" applyFont="1" applyFill="1" applyBorder="1" applyAlignment="1">
      <alignment horizontal="center"/>
      <protection/>
    </xf>
    <xf numFmtId="184" fontId="7" fillId="0" borderId="24" xfId="74" applyNumberFormat="1" applyFont="1" applyFill="1" applyBorder="1" applyAlignment="1">
      <alignment horizontal="center"/>
      <protection/>
    </xf>
    <xf numFmtId="0" fontId="7" fillId="0" borderId="25" xfId="74" applyFont="1" applyFill="1" applyBorder="1" applyAlignment="1">
      <alignment horizontal="center"/>
      <protection/>
    </xf>
    <xf numFmtId="184" fontId="7" fillId="0" borderId="26" xfId="74" applyNumberFormat="1" applyFont="1" applyFill="1" applyBorder="1" applyAlignment="1">
      <alignment horizontal="center"/>
      <protection/>
    </xf>
    <xf numFmtId="0" fontId="7" fillId="0" borderId="27" xfId="74" applyFont="1" applyFill="1" applyBorder="1" applyAlignment="1">
      <alignment horizontal="center"/>
      <protection/>
    </xf>
    <xf numFmtId="184" fontId="7" fillId="0" borderId="27" xfId="74" applyNumberFormat="1" applyFont="1" applyFill="1" applyBorder="1" applyAlignment="1">
      <alignment horizontal="center"/>
      <protection/>
    </xf>
    <xf numFmtId="0" fontId="7" fillId="0" borderId="28" xfId="74" applyFont="1" applyFill="1" applyBorder="1" applyAlignment="1">
      <alignment horizontal="center"/>
      <protection/>
    </xf>
    <xf numFmtId="4" fontId="8" fillId="0" borderId="14" xfId="57" applyNumberFormat="1" applyFont="1" applyFill="1" applyBorder="1" applyAlignment="1">
      <alignment horizontal="center"/>
      <protection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168" fontId="8" fillId="0" borderId="29" xfId="42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8" fontId="8" fillId="0" borderId="0" xfId="42" applyNumberFormat="1" applyFont="1" applyFill="1" applyAlignment="1">
      <alignment horizontal="center"/>
    </xf>
    <xf numFmtId="2" fontId="4" fillId="0" borderId="0" xfId="42" applyNumberFormat="1" applyFont="1" applyFill="1" applyAlignment="1">
      <alignment/>
    </xf>
    <xf numFmtId="2" fontId="7" fillId="0" borderId="11" xfId="42" applyNumberFormat="1" applyFont="1" applyFill="1" applyBorder="1" applyAlignment="1">
      <alignment horizontal="center" vertical="center"/>
    </xf>
    <xf numFmtId="2" fontId="7" fillId="0" borderId="16" xfId="42" applyNumberFormat="1" applyFont="1" applyFill="1" applyBorder="1" applyAlignment="1">
      <alignment horizontal="center"/>
    </xf>
    <xf numFmtId="2" fontId="7" fillId="0" borderId="14" xfId="42" applyNumberFormat="1" applyFont="1" applyFill="1" applyBorder="1" applyAlignment="1">
      <alignment horizontal="center" vertical="center"/>
    </xf>
    <xf numFmtId="2" fontId="7" fillId="0" borderId="14" xfId="42" applyNumberFormat="1" applyFont="1" applyFill="1" applyBorder="1" applyAlignment="1">
      <alignment horizontal="center"/>
    </xf>
    <xf numFmtId="2" fontId="8" fillId="0" borderId="0" xfId="42" applyNumberFormat="1" applyFont="1" applyFill="1" applyAlignment="1">
      <alignment horizontal="center"/>
    </xf>
    <xf numFmtId="0" fontId="7" fillId="0" borderId="0" xfId="56" applyFont="1" applyFill="1" applyAlignment="1">
      <alignment horizontal="center"/>
      <protection/>
    </xf>
    <xf numFmtId="168" fontId="7" fillId="0" borderId="20" xfId="42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68" fontId="7" fillId="0" borderId="20" xfId="42" applyNumberFormat="1" applyFont="1" applyFill="1" applyBorder="1" applyAlignment="1">
      <alignment horizontal="center" shrinkToFit="1"/>
    </xf>
    <xf numFmtId="2" fontId="8" fillId="0" borderId="22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/>
    </xf>
    <xf numFmtId="168" fontId="8" fillId="0" borderId="22" xfId="42" applyNumberFormat="1" applyFont="1" applyFill="1" applyBorder="1" applyAlignment="1">
      <alignment horizontal="center" shrinkToFit="1"/>
    </xf>
    <xf numFmtId="4" fontId="8" fillId="0" borderId="22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 vertical="center"/>
    </xf>
    <xf numFmtId="17" fontId="7" fillId="0" borderId="3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3" fontId="8" fillId="0" borderId="17" xfId="42" applyFont="1" applyFill="1" applyBorder="1" applyAlignment="1">
      <alignment horizontal="right"/>
    </xf>
    <xf numFmtId="168" fontId="7" fillId="0" borderId="0" xfId="42" applyNumberFormat="1" applyFont="1" applyFill="1" applyAlignment="1">
      <alignment/>
    </xf>
    <xf numFmtId="3" fontId="7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shrinkToFit="1"/>
    </xf>
    <xf numFmtId="0" fontId="7" fillId="0" borderId="0" xfId="56" applyFont="1" applyFill="1" applyAlignment="1">
      <alignment shrinkToFit="1"/>
      <protection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left" shrinkToFit="1"/>
    </xf>
    <xf numFmtId="0" fontId="8" fillId="0" borderId="12" xfId="0" applyFont="1" applyFill="1" applyBorder="1" applyAlignment="1">
      <alignment shrinkToFit="1"/>
    </xf>
    <xf numFmtId="3" fontId="7" fillId="0" borderId="31" xfId="0" applyNumberFormat="1" applyFont="1" applyFill="1" applyBorder="1" applyAlignment="1">
      <alignment horizontal="center" vertical="center"/>
    </xf>
    <xf numFmtId="0" fontId="8" fillId="0" borderId="32" xfId="57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0" fillId="0" borderId="32" xfId="58" applyFont="1" applyFill="1" applyBorder="1" applyAlignment="1">
      <alignment/>
      <protection/>
    </xf>
    <xf numFmtId="0" fontId="8" fillId="0" borderId="32" xfId="58" applyFont="1" applyFill="1" applyBorder="1" applyAlignment="1">
      <alignment horizontal="center"/>
      <protection/>
    </xf>
    <xf numFmtId="0" fontId="8" fillId="0" borderId="32" xfId="58" applyFont="1" applyFill="1" applyBorder="1" applyAlignment="1">
      <alignment shrinkToFit="1"/>
      <protection/>
    </xf>
    <xf numFmtId="0" fontId="8" fillId="0" borderId="32" xfId="58" applyFont="1" applyFill="1" applyBorder="1" applyAlignment="1">
      <alignment/>
      <protection/>
    </xf>
    <xf numFmtId="168" fontId="8" fillId="0" borderId="32" xfId="42" applyNumberFormat="1" applyFont="1" applyFill="1" applyBorder="1" applyAlignment="1">
      <alignment horizontal="right"/>
    </xf>
    <xf numFmtId="0" fontId="8" fillId="0" borderId="11" xfId="58" applyFon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10" xfId="58" applyFont="1" applyFill="1" applyBorder="1" applyAlignment="1">
      <alignment/>
      <protection/>
    </xf>
    <xf numFmtId="0" fontId="11" fillId="0" borderId="17" xfId="57" applyFont="1" applyFill="1" applyBorder="1" applyAlignment="1">
      <alignment horizontal="center"/>
      <protection/>
    </xf>
    <xf numFmtId="168" fontId="11" fillId="0" borderId="17" xfId="42" applyNumberFormat="1" applyFont="1" applyFill="1" applyBorder="1" applyAlignment="1">
      <alignment horizontal="right"/>
    </xf>
    <xf numFmtId="0" fontId="11" fillId="0" borderId="10" xfId="57" applyFont="1" applyFill="1" applyBorder="1" applyAlignment="1">
      <alignment/>
      <protection/>
    </xf>
    <xf numFmtId="170" fontId="11" fillId="0" borderId="10" xfId="57" applyNumberFormat="1" applyFont="1" applyFill="1" applyBorder="1" applyAlignment="1">
      <alignment horizontal="right"/>
      <protection/>
    </xf>
    <xf numFmtId="0" fontId="33" fillId="0" borderId="0" xfId="0" applyFont="1" applyFill="1" applyAlignment="1">
      <alignment/>
    </xf>
    <xf numFmtId="0" fontId="11" fillId="0" borderId="17" xfId="57" applyFont="1" applyFill="1" applyBorder="1" applyAlignment="1">
      <alignment shrinkToFit="1"/>
      <protection/>
    </xf>
    <xf numFmtId="0" fontId="11" fillId="0" borderId="17" xfId="57" applyFont="1" applyFill="1" applyBorder="1" applyAlignment="1">
      <alignment horizontal="center" shrinkToFit="1"/>
      <protection/>
    </xf>
    <xf numFmtId="0" fontId="53" fillId="0" borderId="0" xfId="0" applyFont="1" applyFill="1" applyAlignment="1">
      <alignment horizontal="right"/>
    </xf>
    <xf numFmtId="43" fontId="7" fillId="0" borderId="29" xfId="42" applyNumberFormat="1" applyFont="1" applyFill="1" applyBorder="1" applyAlignment="1">
      <alignment horizontal="center"/>
    </xf>
    <xf numFmtId="43" fontId="7" fillId="0" borderId="16" xfId="42" applyNumberFormat="1" applyFont="1" applyFill="1" applyBorder="1" applyAlignment="1">
      <alignment horizontal="center"/>
    </xf>
    <xf numFmtId="43" fontId="7" fillId="0" borderId="10" xfId="42" applyNumberFormat="1" applyFont="1" applyFill="1" applyBorder="1" applyAlignment="1">
      <alignment horizontal="center"/>
    </xf>
    <xf numFmtId="43" fontId="53" fillId="0" borderId="14" xfId="42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/>
    </xf>
    <xf numFmtId="4" fontId="8" fillId="0" borderId="19" xfId="57" applyNumberFormat="1" applyFont="1" applyFill="1" applyBorder="1" applyAlignment="1">
      <alignment horizontal="right"/>
      <protection/>
    </xf>
    <xf numFmtId="0" fontId="8" fillId="0" borderId="32" xfId="0" applyFont="1" applyFill="1" applyBorder="1" applyAlignment="1">
      <alignment/>
    </xf>
    <xf numFmtId="4" fontId="8" fillId="0" borderId="17" xfId="57" applyNumberFormat="1" applyFont="1" applyFill="1" applyBorder="1" applyAlignment="1">
      <alignment horizontal="right"/>
      <protection/>
    </xf>
    <xf numFmtId="0" fontId="5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0" fontId="4" fillId="0" borderId="0" xfId="56" applyFont="1" applyFill="1" applyBorder="1" applyAlignment="1">
      <alignment/>
      <protection/>
    </xf>
    <xf numFmtId="4" fontId="7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9" fontId="7" fillId="16" borderId="14" xfId="0" applyNumberFormat="1" applyFont="1" applyFill="1" applyBorder="1" applyAlignment="1">
      <alignment horizontal="center"/>
    </xf>
    <xf numFmtId="49" fontId="7" fillId="16" borderId="16" xfId="0" applyNumberFormat="1" applyFont="1" applyFill="1" applyBorder="1" applyAlignment="1">
      <alignment horizontal="center"/>
    </xf>
    <xf numFmtId="0" fontId="8" fillId="16" borderId="17" xfId="0" applyFont="1" applyFill="1" applyBorder="1" applyAlignment="1">
      <alignment horizontal="center"/>
    </xf>
    <xf numFmtId="4" fontId="7" fillId="16" borderId="11" xfId="0" applyNumberFormat="1" applyFont="1" applyFill="1" applyBorder="1" applyAlignment="1">
      <alignment horizontal="center"/>
    </xf>
    <xf numFmtId="4" fontId="7" fillId="16" borderId="16" xfId="0" applyNumberFormat="1" applyFont="1" applyFill="1" applyBorder="1" applyAlignment="1">
      <alignment horizontal="center"/>
    </xf>
    <xf numFmtId="49" fontId="7" fillId="16" borderId="11" xfId="42" applyNumberFormat="1" applyFont="1" applyFill="1" applyBorder="1" applyAlignment="1">
      <alignment horizontal="center" vertical="center"/>
    </xf>
    <xf numFmtId="3" fontId="7" fillId="16" borderId="16" xfId="0" applyNumberFormat="1" applyFont="1" applyFill="1" applyBorder="1" applyAlignment="1">
      <alignment horizontal="center"/>
    </xf>
    <xf numFmtId="4" fontId="7" fillId="16" borderId="11" xfId="0" applyNumberFormat="1" applyFont="1" applyFill="1" applyBorder="1" applyAlignment="1">
      <alignment horizontal="center" vertical="center"/>
    </xf>
    <xf numFmtId="4" fontId="7" fillId="16" borderId="14" xfId="0" applyNumberFormat="1" applyFont="1" applyFill="1" applyBorder="1" applyAlignment="1">
      <alignment horizontal="center" vertical="center"/>
    </xf>
    <xf numFmtId="4" fontId="7" fillId="16" borderId="14" xfId="0" applyNumberFormat="1" applyFont="1" applyFill="1" applyBorder="1" applyAlignment="1">
      <alignment horizontal="center"/>
    </xf>
    <xf numFmtId="4" fontId="8" fillId="16" borderId="17" xfId="57" applyNumberFormat="1" applyFont="1" applyFill="1" applyBorder="1" applyAlignment="1">
      <alignment horizontal="center"/>
      <protection/>
    </xf>
    <xf numFmtId="4" fontId="7" fillId="16" borderId="29" xfId="0" applyNumberFormat="1" applyFont="1" applyFill="1" applyBorder="1" applyAlignment="1">
      <alignment horizontal="center"/>
    </xf>
    <xf numFmtId="39" fontId="8" fillId="0" borderId="17" xfId="42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7" fillId="16" borderId="11" xfId="0" applyNumberFormat="1" applyFont="1" applyFill="1" applyBorder="1" applyAlignment="1">
      <alignment horizontal="center" vertical="center" wrapText="1"/>
    </xf>
    <xf numFmtId="3" fontId="7" fillId="16" borderId="14" xfId="0" applyNumberFormat="1" applyFont="1" applyFill="1" applyBorder="1" applyAlignment="1">
      <alignment horizontal="center" vertical="center" wrapText="1"/>
    </xf>
    <xf numFmtId="3" fontId="7" fillId="16" borderId="16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0" fontId="4" fillId="0" borderId="0" xfId="56" applyFont="1" applyFill="1" applyAlignment="1">
      <alignment horizontal="center"/>
      <protection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7" fillId="16" borderId="18" xfId="0" applyNumberFormat="1" applyFont="1" applyFill="1" applyBorder="1" applyAlignment="1">
      <alignment horizontal="center"/>
    </xf>
    <xf numFmtId="49" fontId="7" fillId="16" borderId="12" xfId="0" applyNumberFormat="1" applyFont="1" applyFill="1" applyBorder="1" applyAlignment="1">
      <alignment horizontal="center"/>
    </xf>
    <xf numFmtId="49" fontId="7" fillId="16" borderId="13" xfId="0" applyNumberFormat="1" applyFont="1" applyFill="1" applyBorder="1" applyAlignment="1">
      <alignment horizontal="center"/>
    </xf>
    <xf numFmtId="49" fontId="7" fillId="16" borderId="21" xfId="0" applyNumberFormat="1" applyFont="1" applyFill="1" applyBorder="1" applyAlignment="1">
      <alignment horizontal="center"/>
    </xf>
    <xf numFmtId="49" fontId="7" fillId="16" borderId="20" xfId="0" applyNumberFormat="1" applyFont="1" applyFill="1" applyBorder="1" applyAlignment="1">
      <alignment horizontal="center"/>
    </xf>
    <xf numFmtId="49" fontId="7" fillId="16" borderId="30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  <cellStyle name="เครื่องหมายจุลภาค 2 2" xfId="66"/>
    <cellStyle name="เครื่องหมายจุลภาค 3" xfId="67"/>
    <cellStyle name="ปกติ 2" xfId="68"/>
    <cellStyle name="ปกติ 2 2" xfId="69"/>
    <cellStyle name="ปกติ 3" xfId="70"/>
    <cellStyle name="ปกติ 4" xfId="71"/>
    <cellStyle name="ปกติ 5" xfId="72"/>
    <cellStyle name="ปกติ 6" xfId="73"/>
    <cellStyle name="ปกติ_Sheet1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00390625" style="0" customWidth="1"/>
    <col min="2" max="2" width="36.8515625" style="9" customWidth="1"/>
    <col min="3" max="6" width="20.421875" style="0" customWidth="1"/>
    <col min="7" max="7" width="9.8515625" style="4" bestFit="1" customWidth="1"/>
  </cols>
  <sheetData>
    <row r="1" spans="1:7" ht="24">
      <c r="A1" s="199" t="s">
        <v>31</v>
      </c>
      <c r="B1" s="199" t="s">
        <v>9</v>
      </c>
      <c r="C1" s="200" t="s">
        <v>32</v>
      </c>
      <c r="D1" s="200" t="s">
        <v>12</v>
      </c>
      <c r="E1" s="200"/>
      <c r="F1" s="200" t="s">
        <v>11</v>
      </c>
      <c r="G1" s="198" t="s">
        <v>35</v>
      </c>
    </row>
    <row r="2" spans="1:7" ht="24">
      <c r="A2" s="199"/>
      <c r="B2" s="199"/>
      <c r="C2" s="200"/>
      <c r="D2" s="1" t="s">
        <v>13</v>
      </c>
      <c r="E2" s="1" t="s">
        <v>14</v>
      </c>
      <c r="F2" s="200"/>
      <c r="G2" s="198"/>
    </row>
    <row r="3" spans="1:7" ht="24">
      <c r="A3" s="192" t="s">
        <v>4</v>
      </c>
      <c r="B3" s="7" t="s">
        <v>84</v>
      </c>
      <c r="C3" s="2">
        <v>118680</v>
      </c>
      <c r="D3" s="2">
        <v>107630</v>
      </c>
      <c r="E3" s="2">
        <v>90700</v>
      </c>
      <c r="F3" s="2">
        <v>96580</v>
      </c>
      <c r="G3" s="2">
        <v>96580</v>
      </c>
    </row>
    <row r="4" spans="1:7" ht="24">
      <c r="A4" s="193"/>
      <c r="B4" s="7" t="s">
        <v>10</v>
      </c>
      <c r="C4" s="2">
        <v>114860</v>
      </c>
      <c r="D4" s="2">
        <v>104770</v>
      </c>
      <c r="E4" s="2">
        <v>90700</v>
      </c>
      <c r="F4" s="2">
        <v>96580</v>
      </c>
      <c r="G4" s="2">
        <v>96580</v>
      </c>
    </row>
    <row r="5" spans="1:7" ht="24">
      <c r="A5" s="193"/>
      <c r="B5" s="7" t="s">
        <v>2</v>
      </c>
      <c r="C5" s="2">
        <v>108740</v>
      </c>
      <c r="D5" s="3">
        <v>88920</v>
      </c>
      <c r="E5" s="3">
        <v>75780</v>
      </c>
      <c r="F5" s="3">
        <v>69090</v>
      </c>
      <c r="G5" s="3">
        <v>69090</v>
      </c>
    </row>
    <row r="6" spans="1:7" ht="24">
      <c r="A6" s="193"/>
      <c r="B6" s="7" t="s">
        <v>0</v>
      </c>
      <c r="C6" s="2">
        <v>91960</v>
      </c>
      <c r="D6" s="3">
        <v>74290</v>
      </c>
      <c r="E6" s="3">
        <v>55000</v>
      </c>
      <c r="F6" s="3">
        <v>56605</v>
      </c>
      <c r="G6" s="3">
        <v>56610</v>
      </c>
    </row>
    <row r="7" spans="1:7" ht="24">
      <c r="A7" s="194"/>
      <c r="B7" s="7" t="s">
        <v>1</v>
      </c>
      <c r="C7" s="2">
        <v>67380</v>
      </c>
      <c r="D7" s="2">
        <v>53920</v>
      </c>
      <c r="E7" s="2">
        <v>27000</v>
      </c>
      <c r="F7" s="2">
        <v>40460</v>
      </c>
      <c r="G7" s="3">
        <v>40460</v>
      </c>
    </row>
    <row r="8" spans="1:7" ht="24">
      <c r="A8" s="192" t="s">
        <v>33</v>
      </c>
      <c r="B8" s="8" t="s">
        <v>36</v>
      </c>
      <c r="C8" s="5">
        <v>95940</v>
      </c>
      <c r="D8" s="5">
        <v>81110</v>
      </c>
      <c r="E8" s="5">
        <v>67500</v>
      </c>
      <c r="F8" s="5">
        <v>66270</v>
      </c>
      <c r="G8" s="6">
        <v>66270</v>
      </c>
    </row>
    <row r="9" spans="1:7" ht="24">
      <c r="A9" s="194"/>
      <c r="B9" s="7" t="s">
        <v>74</v>
      </c>
      <c r="C9" s="2">
        <v>81140</v>
      </c>
      <c r="D9" s="2">
        <v>66170</v>
      </c>
      <c r="E9" s="2">
        <v>49100</v>
      </c>
      <c r="F9" s="2">
        <v>51195</v>
      </c>
      <c r="G9" s="3">
        <v>51200</v>
      </c>
    </row>
    <row r="10" spans="1:7" ht="24" customHeight="1">
      <c r="A10" s="195" t="s">
        <v>34</v>
      </c>
      <c r="B10" s="7" t="s">
        <v>15</v>
      </c>
      <c r="C10" s="2">
        <v>101340</v>
      </c>
      <c r="D10" s="2">
        <v>87250</v>
      </c>
      <c r="E10" s="2">
        <v>81360</v>
      </c>
      <c r="F10" s="2">
        <v>73155</v>
      </c>
      <c r="G10" s="3">
        <v>73160</v>
      </c>
    </row>
    <row r="11" spans="1:7" ht="24">
      <c r="A11" s="196"/>
      <c r="B11" s="7" t="s">
        <v>16</v>
      </c>
      <c r="C11" s="2">
        <v>94140</v>
      </c>
      <c r="D11" s="2">
        <v>79760</v>
      </c>
      <c r="E11" s="2">
        <v>68520</v>
      </c>
      <c r="F11" s="2">
        <v>65370</v>
      </c>
      <c r="G11" s="3">
        <v>65370</v>
      </c>
    </row>
    <row r="12" spans="1:7" ht="24">
      <c r="A12" s="196"/>
      <c r="B12" s="7" t="s">
        <v>17</v>
      </c>
      <c r="C12" s="2">
        <v>79620</v>
      </c>
      <c r="D12" s="2">
        <v>67170</v>
      </c>
      <c r="E12" s="2">
        <v>49090</v>
      </c>
      <c r="F12" s="2">
        <v>54705</v>
      </c>
      <c r="G12" s="3">
        <v>54710</v>
      </c>
    </row>
    <row r="13" spans="1:7" ht="24">
      <c r="A13" s="196"/>
      <c r="B13" s="7" t="s">
        <v>8</v>
      </c>
      <c r="C13" s="2">
        <v>59450</v>
      </c>
      <c r="D13" s="2">
        <v>48120</v>
      </c>
      <c r="E13" s="2">
        <v>31080</v>
      </c>
      <c r="F13" s="2">
        <v>36775</v>
      </c>
      <c r="G13" s="3">
        <v>36780</v>
      </c>
    </row>
    <row r="14" spans="1:7" ht="24">
      <c r="A14" s="197"/>
      <c r="B14" s="7" t="s">
        <v>6</v>
      </c>
      <c r="C14" s="2">
        <v>36680</v>
      </c>
      <c r="D14" s="2">
        <v>30470</v>
      </c>
      <c r="E14" s="2">
        <v>18040</v>
      </c>
      <c r="F14" s="2">
        <v>24250</v>
      </c>
      <c r="G14" s="3">
        <v>24250</v>
      </c>
    </row>
    <row r="15" spans="1:7" ht="24">
      <c r="A15" s="192" t="s">
        <v>3</v>
      </c>
      <c r="B15" s="7" t="s">
        <v>18</v>
      </c>
      <c r="C15" s="2">
        <v>74750</v>
      </c>
      <c r="D15" s="2">
        <v>62850</v>
      </c>
      <c r="E15" s="2">
        <v>43690</v>
      </c>
      <c r="F15" s="2">
        <v>48935</v>
      </c>
      <c r="G15" s="3">
        <v>48940</v>
      </c>
    </row>
    <row r="16" spans="1:7" ht="24">
      <c r="A16" s="193"/>
      <c r="B16" s="7" t="s">
        <v>7</v>
      </c>
      <c r="C16" s="2">
        <v>52830</v>
      </c>
      <c r="D16" s="2">
        <v>42830</v>
      </c>
      <c r="E16" s="2">
        <v>24850</v>
      </c>
      <c r="F16" s="2">
        <v>32815</v>
      </c>
      <c r="G16" s="3">
        <v>32820</v>
      </c>
    </row>
    <row r="17" spans="1:7" ht="24">
      <c r="A17" s="194"/>
      <c r="B17" s="7" t="s">
        <v>5</v>
      </c>
      <c r="C17" s="2">
        <v>28650</v>
      </c>
      <c r="D17" s="2">
        <v>24360</v>
      </c>
      <c r="E17" s="2">
        <v>15780</v>
      </c>
      <c r="F17" s="2">
        <v>20070</v>
      </c>
      <c r="G17" s="3">
        <v>20070</v>
      </c>
    </row>
  </sheetData>
  <sheetProtection/>
  <mergeCells count="10">
    <mergeCell ref="A15:A17"/>
    <mergeCell ref="A10:A14"/>
    <mergeCell ref="A8:A9"/>
    <mergeCell ref="A3:A7"/>
    <mergeCell ref="G1:G2"/>
    <mergeCell ref="A1:A2"/>
    <mergeCell ref="B1:B2"/>
    <mergeCell ref="C1:C2"/>
    <mergeCell ref="D1:E1"/>
    <mergeCell ref="F1:F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71"/>
  <sheetViews>
    <sheetView tabSelected="1" zoomScalePageLayoutView="0" workbookViewId="0" topLeftCell="A1">
      <selection activeCell="C15" sqref="C15"/>
    </sheetView>
  </sheetViews>
  <sheetFormatPr defaultColWidth="9.00390625" defaultRowHeight="21.75" customHeight="1"/>
  <cols>
    <col min="1" max="1" width="7.00390625" style="64" customWidth="1"/>
    <col min="2" max="2" width="23.28125" style="60" customWidth="1"/>
    <col min="3" max="3" width="9.7109375" style="64" bestFit="1" customWidth="1"/>
    <col min="4" max="4" width="18.7109375" style="130" customWidth="1"/>
    <col min="5" max="5" width="22.421875" style="60" customWidth="1"/>
    <col min="6" max="6" width="13.7109375" style="97" bestFit="1" customWidth="1"/>
    <col min="7" max="7" width="12.7109375" style="103" customWidth="1"/>
    <col min="8" max="8" width="1.8515625" style="92" customWidth="1"/>
    <col min="9" max="11" width="10.140625" style="92" customWidth="1"/>
    <col min="12" max="12" width="1.8515625" style="92" customWidth="1"/>
    <col min="13" max="13" width="24.140625" style="94" customWidth="1"/>
    <col min="14" max="14" width="1.7109375" style="93" customWidth="1"/>
    <col min="15" max="15" width="13.28125" style="94" bestFit="1" customWidth="1"/>
    <col min="16" max="16" width="8.140625" style="94" bestFit="1" customWidth="1"/>
    <col min="17" max="17" width="13.28125" style="94" customWidth="1"/>
    <col min="18" max="18" width="0.13671875" style="95" hidden="1" customWidth="1"/>
    <col min="19" max="19" width="12.00390625" style="96" hidden="1" customWidth="1"/>
    <col min="20" max="20" width="14.57421875" style="95" hidden="1" customWidth="1"/>
    <col min="21" max="21" width="11.57421875" style="97" customWidth="1"/>
    <col min="22" max="22" width="11.140625" style="94" customWidth="1"/>
    <col min="23" max="23" width="8.28125" style="94" hidden="1" customWidth="1"/>
    <col min="24" max="24" width="8.28125" style="64" hidden="1" customWidth="1"/>
    <col min="25" max="25" width="21.57421875" style="60" customWidth="1"/>
    <col min="26" max="26" width="7.421875" style="64" customWidth="1"/>
    <col min="27" max="27" width="7.7109375" style="64" customWidth="1"/>
    <col min="28" max="31" width="6.421875" style="60" customWidth="1"/>
    <col min="32" max="32" width="9.00390625" style="60" customWidth="1"/>
    <col min="33" max="33" width="46.28125" style="60" customWidth="1"/>
    <col min="34" max="34" width="11.140625" style="60" customWidth="1"/>
    <col min="35" max="35" width="13.00390625" style="60" customWidth="1"/>
    <col min="36" max="36" width="17.7109375" style="64" bestFit="1" customWidth="1"/>
    <col min="37" max="37" width="9.00390625" style="64" customWidth="1"/>
    <col min="38" max="38" width="15.8515625" style="60" customWidth="1"/>
    <col min="39" max="39" width="9.00390625" style="60" customWidth="1"/>
    <col min="40" max="40" width="33.7109375" style="60" customWidth="1"/>
    <col min="41" max="41" width="42.421875" style="60" customWidth="1"/>
    <col min="42" max="16384" width="9.00390625" style="60" customWidth="1"/>
  </cols>
  <sheetData>
    <row r="2" spans="1:31" ht="21.75" customHeight="1">
      <c r="A2" s="215" t="s">
        <v>129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spans="1:31" ht="21.75" customHeight="1">
      <c r="A3" s="104"/>
      <c r="B3" s="68"/>
      <c r="C3" s="104"/>
      <c r="D3" s="131"/>
      <c r="E3" s="68"/>
      <c r="F3" s="128"/>
      <c r="G3" s="98"/>
      <c r="H3" s="65"/>
      <c r="I3" s="65"/>
      <c r="J3" s="65"/>
      <c r="K3" s="65"/>
      <c r="L3" s="174"/>
      <c r="M3" s="65"/>
      <c r="N3" s="65"/>
      <c r="O3" s="65"/>
      <c r="P3" s="65"/>
      <c r="Q3" s="65"/>
      <c r="R3" s="65"/>
      <c r="S3" s="65"/>
      <c r="T3" s="67"/>
      <c r="U3" s="66"/>
      <c r="V3" s="65"/>
      <c r="W3" s="65"/>
      <c r="X3" s="65"/>
      <c r="Y3" s="68"/>
      <c r="Z3" s="104"/>
      <c r="AA3" s="104"/>
      <c r="AB3" s="68"/>
      <c r="AC3" s="68"/>
      <c r="AD3" s="68"/>
      <c r="AE3" s="68"/>
    </row>
    <row r="4" spans="1:37" s="31" customFormat="1" ht="21.75" customHeight="1">
      <c r="A4" s="32"/>
      <c r="C4" s="32"/>
      <c r="D4" s="132"/>
      <c r="F4" s="209" t="s">
        <v>73</v>
      </c>
      <c r="G4" s="210"/>
      <c r="H4" s="69"/>
      <c r="I4" s="209" t="s">
        <v>94</v>
      </c>
      <c r="J4" s="211"/>
      <c r="K4" s="210"/>
      <c r="L4" s="175"/>
      <c r="M4" s="182" t="s">
        <v>97</v>
      </c>
      <c r="N4" s="36"/>
      <c r="O4" s="209" t="s">
        <v>130</v>
      </c>
      <c r="P4" s="211"/>
      <c r="Q4" s="211"/>
      <c r="R4" s="211"/>
      <c r="S4" s="211"/>
      <c r="T4" s="211"/>
      <c r="U4" s="211"/>
      <c r="V4" s="210"/>
      <c r="W4" s="70"/>
      <c r="X4" s="32"/>
      <c r="Z4" s="32"/>
      <c r="AA4" s="32"/>
      <c r="AJ4" s="32"/>
      <c r="AK4" s="32"/>
    </row>
    <row r="5" spans="1:37" s="31" customFormat="1" ht="21.75" customHeight="1">
      <c r="A5" s="32"/>
      <c r="C5" s="32"/>
      <c r="D5" s="132"/>
      <c r="F5" s="212" t="s">
        <v>92</v>
      </c>
      <c r="G5" s="214"/>
      <c r="H5" s="69"/>
      <c r="I5" s="212" t="s">
        <v>95</v>
      </c>
      <c r="J5" s="213"/>
      <c r="K5" s="214"/>
      <c r="L5" s="175"/>
      <c r="M5" s="183" t="s">
        <v>98</v>
      </c>
      <c r="N5" s="36"/>
      <c r="O5" s="219" t="s">
        <v>132</v>
      </c>
      <c r="P5" s="220"/>
      <c r="Q5" s="220"/>
      <c r="R5" s="220"/>
      <c r="S5" s="220"/>
      <c r="T5" s="220"/>
      <c r="U5" s="220"/>
      <c r="V5" s="221"/>
      <c r="W5" s="70"/>
      <c r="X5" s="32"/>
      <c r="Z5" s="32"/>
      <c r="AA5" s="32"/>
      <c r="AJ5" s="32"/>
      <c r="AK5" s="32"/>
    </row>
    <row r="6" spans="1:28" s="32" customFormat="1" ht="21.75" customHeight="1">
      <c r="A6" s="22"/>
      <c r="D6" s="133"/>
      <c r="F6" s="23" t="s">
        <v>45</v>
      </c>
      <c r="G6" s="99" t="s">
        <v>46</v>
      </c>
      <c r="H6" s="41"/>
      <c r="I6" s="41" t="s">
        <v>47</v>
      </c>
      <c r="J6" s="24" t="s">
        <v>48</v>
      </c>
      <c r="K6" s="24" t="s">
        <v>49</v>
      </c>
      <c r="L6" s="41"/>
      <c r="M6" s="184" t="s">
        <v>50</v>
      </c>
      <c r="N6" s="41"/>
      <c r="O6" s="24" t="s">
        <v>51</v>
      </c>
      <c r="P6" s="24" t="s">
        <v>52</v>
      </c>
      <c r="Q6" s="24" t="s">
        <v>121</v>
      </c>
      <c r="R6" s="24"/>
      <c r="S6" s="24"/>
      <c r="T6" s="50"/>
      <c r="U6" s="24" t="s">
        <v>122</v>
      </c>
      <c r="V6" s="24" t="s">
        <v>123</v>
      </c>
      <c r="W6" s="39"/>
      <c r="X6" s="40"/>
      <c r="AB6" s="45"/>
    </row>
    <row r="7" spans="1:37" s="31" customFormat="1" ht="21.75" customHeight="1">
      <c r="A7" s="22"/>
      <c r="C7" s="32"/>
      <c r="D7" s="134"/>
      <c r="E7" s="46"/>
      <c r="F7" s="25"/>
      <c r="G7" s="100" t="s">
        <v>93</v>
      </c>
      <c r="H7" s="42"/>
      <c r="I7" s="26"/>
      <c r="J7" s="26"/>
      <c r="K7" s="26" t="s">
        <v>124</v>
      </c>
      <c r="L7" s="42"/>
      <c r="M7" s="185"/>
      <c r="N7" s="42"/>
      <c r="O7" s="26" t="s">
        <v>125</v>
      </c>
      <c r="P7" s="26"/>
      <c r="Q7" s="26" t="s">
        <v>126</v>
      </c>
      <c r="S7" s="27" t="s">
        <v>64</v>
      </c>
      <c r="T7" s="26" t="s">
        <v>65</v>
      </c>
      <c r="U7" s="25" t="s">
        <v>127</v>
      </c>
      <c r="V7" s="26" t="s">
        <v>128</v>
      </c>
      <c r="W7" s="47"/>
      <c r="X7" s="48"/>
      <c r="Y7" s="49"/>
      <c r="Z7" s="44"/>
      <c r="AA7" s="44"/>
      <c r="AB7" s="49"/>
      <c r="AC7" s="32"/>
      <c r="AD7" s="32"/>
      <c r="AE7" s="30"/>
      <c r="AI7" s="32"/>
      <c r="AJ7" s="32"/>
      <c r="AK7" s="32"/>
    </row>
    <row r="8" spans="1:38" s="31" customFormat="1" ht="21.75" customHeight="1">
      <c r="A8" s="138"/>
      <c r="B8" s="55"/>
      <c r="C8" s="138"/>
      <c r="D8" s="55"/>
      <c r="E8" s="55"/>
      <c r="F8" s="28" t="s">
        <v>19</v>
      </c>
      <c r="G8" s="99" t="s">
        <v>39</v>
      </c>
      <c r="H8" s="43"/>
      <c r="I8" s="206" t="s">
        <v>55</v>
      </c>
      <c r="J8" s="161" t="s">
        <v>116</v>
      </c>
      <c r="K8" s="161" t="s">
        <v>39</v>
      </c>
      <c r="L8" s="162"/>
      <c r="M8" s="186" t="s">
        <v>39</v>
      </c>
      <c r="N8" s="13"/>
      <c r="O8" s="10" t="s">
        <v>66</v>
      </c>
      <c r="P8" s="29" t="s">
        <v>20</v>
      </c>
      <c r="Q8" s="10" t="s">
        <v>43</v>
      </c>
      <c r="R8" s="118" t="s">
        <v>32</v>
      </c>
      <c r="S8" s="120" t="s">
        <v>37</v>
      </c>
      <c r="T8" s="118" t="s">
        <v>38</v>
      </c>
      <c r="U8" s="51" t="s">
        <v>19</v>
      </c>
      <c r="V8" s="55"/>
      <c r="W8" s="12" t="s">
        <v>21</v>
      </c>
      <c r="X8" s="11" t="s">
        <v>21</v>
      </c>
      <c r="Y8" s="124" t="s">
        <v>56</v>
      </c>
      <c r="Z8" s="201" t="s">
        <v>54</v>
      </c>
      <c r="AA8" s="201" t="s">
        <v>55</v>
      </c>
      <c r="AB8" s="222" t="s">
        <v>57</v>
      </c>
      <c r="AC8" s="223"/>
      <c r="AD8" s="223"/>
      <c r="AE8" s="224"/>
      <c r="AF8" s="30"/>
      <c r="AG8" s="30"/>
      <c r="AH8" s="30"/>
      <c r="AJ8" s="32"/>
      <c r="AK8" s="32"/>
      <c r="AL8" s="32"/>
    </row>
    <row r="9" spans="1:41" s="31" customFormat="1" ht="21.75" customHeight="1">
      <c r="A9" s="58" t="s">
        <v>41</v>
      </c>
      <c r="B9" s="58" t="s">
        <v>22</v>
      </c>
      <c r="C9" s="115" t="s">
        <v>80</v>
      </c>
      <c r="D9" s="125" t="s">
        <v>23</v>
      </c>
      <c r="E9" s="58" t="s">
        <v>24</v>
      </c>
      <c r="F9" s="33" t="s">
        <v>25</v>
      </c>
      <c r="G9" s="101" t="s">
        <v>40</v>
      </c>
      <c r="H9" s="165"/>
      <c r="I9" s="207"/>
      <c r="J9" s="162" t="s">
        <v>117</v>
      </c>
      <c r="K9" s="162" t="s">
        <v>96</v>
      </c>
      <c r="L9" s="162"/>
      <c r="M9" s="187" t="s">
        <v>115</v>
      </c>
      <c r="N9" s="17"/>
      <c r="O9" s="13" t="s">
        <v>114</v>
      </c>
      <c r="P9" s="34" t="s">
        <v>26</v>
      </c>
      <c r="Q9" s="13" t="s">
        <v>44</v>
      </c>
      <c r="R9" s="115"/>
      <c r="S9" s="121"/>
      <c r="T9" s="115"/>
      <c r="U9" s="52" t="s">
        <v>28</v>
      </c>
      <c r="V9" s="116" t="s">
        <v>82</v>
      </c>
      <c r="W9" s="15" t="s">
        <v>27</v>
      </c>
      <c r="X9" s="14" t="s">
        <v>27</v>
      </c>
      <c r="Y9" s="125"/>
      <c r="Z9" s="202"/>
      <c r="AA9" s="202"/>
      <c r="AB9" s="225" t="s">
        <v>131</v>
      </c>
      <c r="AC9" s="226"/>
      <c r="AD9" s="226"/>
      <c r="AE9" s="227"/>
      <c r="AF9" s="30"/>
      <c r="AG9" s="55"/>
      <c r="AH9" s="55"/>
      <c r="AI9" s="216"/>
      <c r="AJ9" s="217"/>
      <c r="AK9" s="217"/>
      <c r="AL9" s="217"/>
      <c r="AM9" s="217"/>
      <c r="AN9" s="217"/>
      <c r="AO9" s="218"/>
    </row>
    <row r="10" spans="1:41" s="31" customFormat="1" ht="21.75" customHeight="1">
      <c r="A10" s="58"/>
      <c r="B10" s="58"/>
      <c r="C10" s="115" t="s">
        <v>81</v>
      </c>
      <c r="D10" s="125"/>
      <c r="E10" s="58"/>
      <c r="F10" s="33" t="s">
        <v>29</v>
      </c>
      <c r="G10" s="102" t="s">
        <v>29</v>
      </c>
      <c r="H10" s="166"/>
      <c r="I10" s="207"/>
      <c r="J10" s="71" t="s">
        <v>118</v>
      </c>
      <c r="K10" s="71" t="s">
        <v>29</v>
      </c>
      <c r="L10" s="71"/>
      <c r="M10" s="188" t="s">
        <v>29</v>
      </c>
      <c r="N10" s="17"/>
      <c r="O10" s="13" t="s">
        <v>72</v>
      </c>
      <c r="P10" s="34" t="s">
        <v>29</v>
      </c>
      <c r="Q10" s="13" t="s">
        <v>12</v>
      </c>
      <c r="R10" s="115"/>
      <c r="S10" s="121"/>
      <c r="T10" s="115"/>
      <c r="U10" s="52" t="s">
        <v>29</v>
      </c>
      <c r="V10" s="116" t="s">
        <v>83</v>
      </c>
      <c r="W10" s="35" t="s">
        <v>30</v>
      </c>
      <c r="X10" s="36" t="s">
        <v>30</v>
      </c>
      <c r="Y10" s="125"/>
      <c r="Z10" s="202"/>
      <c r="AA10" s="202"/>
      <c r="AB10" s="179" t="s">
        <v>68</v>
      </c>
      <c r="AC10" s="179" t="s">
        <v>69</v>
      </c>
      <c r="AD10" s="179" t="s">
        <v>70</v>
      </c>
      <c r="AE10" s="179" t="s">
        <v>71</v>
      </c>
      <c r="AF10" s="30"/>
      <c r="AG10" s="57" t="s">
        <v>76</v>
      </c>
      <c r="AH10" s="57" t="s">
        <v>77</v>
      </c>
      <c r="AI10" s="72" t="s">
        <v>58</v>
      </c>
      <c r="AJ10" s="136" t="s">
        <v>53</v>
      </c>
      <c r="AK10" s="73" t="s">
        <v>59</v>
      </c>
      <c r="AL10" s="74" t="s">
        <v>60</v>
      </c>
      <c r="AM10" s="73" t="s">
        <v>61</v>
      </c>
      <c r="AN10" s="73" t="s">
        <v>62</v>
      </c>
      <c r="AO10" s="75" t="s">
        <v>63</v>
      </c>
    </row>
    <row r="11" spans="1:41" s="30" customFormat="1" ht="21.75" customHeight="1">
      <c r="A11" s="117"/>
      <c r="B11" s="117"/>
      <c r="C11" s="119"/>
      <c r="D11" s="126"/>
      <c r="E11" s="117"/>
      <c r="F11" s="105"/>
      <c r="G11" s="100"/>
      <c r="H11" s="166"/>
      <c r="I11" s="208"/>
      <c r="J11" s="160"/>
      <c r="K11" s="160"/>
      <c r="L11" s="71"/>
      <c r="M11" s="183"/>
      <c r="N11" s="17"/>
      <c r="O11" s="16" t="s">
        <v>29</v>
      </c>
      <c r="P11" s="106"/>
      <c r="Q11" s="16"/>
      <c r="R11" s="119"/>
      <c r="S11" s="122"/>
      <c r="T11" s="119"/>
      <c r="U11" s="107"/>
      <c r="V11" s="123"/>
      <c r="W11" s="113" t="s">
        <v>30</v>
      </c>
      <c r="X11" s="114" t="s">
        <v>30</v>
      </c>
      <c r="Y11" s="126"/>
      <c r="Z11" s="203"/>
      <c r="AA11" s="203"/>
      <c r="AB11" s="180" t="s">
        <v>67</v>
      </c>
      <c r="AC11" s="180" t="s">
        <v>67</v>
      </c>
      <c r="AD11" s="180" t="s">
        <v>67</v>
      </c>
      <c r="AE11" s="180" t="s">
        <v>67</v>
      </c>
      <c r="AG11" s="56"/>
      <c r="AH11" s="56"/>
      <c r="AI11" s="76"/>
      <c r="AJ11" s="129"/>
      <c r="AK11" s="77"/>
      <c r="AL11" s="78"/>
      <c r="AM11" s="77"/>
      <c r="AN11" s="77"/>
      <c r="AO11" s="79"/>
    </row>
    <row r="12" spans="1:43" ht="21.75" customHeight="1">
      <c r="A12" s="137"/>
      <c r="B12" s="139" t="s">
        <v>79</v>
      </c>
      <c r="C12" s="140"/>
      <c r="D12" s="141"/>
      <c r="E12" s="142"/>
      <c r="F12" s="143"/>
      <c r="G12" s="127"/>
      <c r="H12" s="60"/>
      <c r="I12" s="168"/>
      <c r="J12" s="168"/>
      <c r="K12" s="168"/>
      <c r="L12" s="176"/>
      <c r="M12" s="189"/>
      <c r="N12" s="80"/>
      <c r="O12" s="63"/>
      <c r="P12" s="109"/>
      <c r="Q12" s="63"/>
      <c r="R12" s="109"/>
      <c r="S12" s="108"/>
      <c r="T12" s="109"/>
      <c r="U12" s="110"/>
      <c r="V12" s="111"/>
      <c r="W12" s="112"/>
      <c r="X12" s="111"/>
      <c r="Y12" s="144"/>
      <c r="Z12" s="181"/>
      <c r="AA12" s="181"/>
      <c r="AB12" s="181"/>
      <c r="AC12" s="181"/>
      <c r="AD12" s="181"/>
      <c r="AE12" s="181"/>
      <c r="AG12" s="145"/>
      <c r="AH12" s="145"/>
      <c r="AI12" s="163"/>
      <c r="AJ12" s="146"/>
      <c r="AK12" s="146"/>
      <c r="AL12" s="164"/>
      <c r="AM12" s="147"/>
      <c r="AN12" s="147"/>
      <c r="AO12" s="147"/>
      <c r="AQ12" s="152"/>
    </row>
    <row r="13" spans="1:43" ht="21.75" customHeight="1">
      <c r="A13" s="148">
        <v>1</v>
      </c>
      <c r="B13" s="153"/>
      <c r="C13" s="154"/>
      <c r="D13" s="153"/>
      <c r="E13" s="153"/>
      <c r="F13" s="149"/>
      <c r="G13" s="191">
        <f>F13*0.008</f>
        <v>0</v>
      </c>
      <c r="H13" s="167"/>
      <c r="I13" s="59">
        <f>AA13</f>
        <v>0</v>
      </c>
      <c r="J13" s="173" t="e">
        <f>VLOOKUP(I13,$Z$31:$AB$71,3)</f>
        <v>#N/A</v>
      </c>
      <c r="K13" s="169" t="e">
        <f>(F13*J13)/100</f>
        <v>#N/A</v>
      </c>
      <c r="L13" s="61"/>
      <c r="M13" s="189"/>
      <c r="N13" s="80"/>
      <c r="O13" s="62" t="e">
        <f>CEILING(G13+K13+M13,10)</f>
        <v>#N/A</v>
      </c>
      <c r="P13" s="18" t="e">
        <f>IF(F13&gt;VLOOKUP(E13,'ฐานการคำนวณ (ห้ามลบ)'!$B$3:$G$17,6,),VLOOKUP(E13,'ฐานการคำนวณ (ห้ามลบ)'!$B$3:$G$17,3,),VLOOKUP(E13,'ฐานการคำนวณ (ห้ามลบ)'!$B$3:$G$17,4,))</f>
        <v>#N/A</v>
      </c>
      <c r="Q13" s="62" t="e">
        <f>ROUNDDOWN((O13/P13)*100,2)</f>
        <v>#N/A</v>
      </c>
      <c r="R13" s="18" t="e">
        <f>VLOOKUP(E13,'ฐานการคำนวณ (ห้ามลบ)'!$B$3:$C$17,2,)</f>
        <v>#N/A</v>
      </c>
      <c r="S13" s="19" t="e">
        <f aca="true" t="shared" si="0" ref="S13:S26">Q13</f>
        <v>#N/A</v>
      </c>
      <c r="T13" s="18" t="e">
        <f aca="true" t="shared" si="1" ref="T13:T26">U13-F13</f>
        <v>#N/A</v>
      </c>
      <c r="U13" s="53" t="e">
        <f aca="true" t="shared" si="2" ref="U13:U26">IF(F13+CEILING(W13,10)&lt;R13,F13+CEILING(W13,10),IF(F13&gt;R13,F13,R13))</f>
        <v>#N/A</v>
      </c>
      <c r="V13" s="21" t="e">
        <f aca="true" t="shared" si="3" ref="V13:V26">IF(F13+W13&gt;R13,(P13*(S13/100))-T13,0)</f>
        <v>#N/A</v>
      </c>
      <c r="W13" s="20" t="e">
        <f aca="true" t="shared" si="4" ref="W13:W26">IF(F13&gt;R13,0,P13*(S13/100))</f>
        <v>#N/A</v>
      </c>
      <c r="X13" s="21" t="e">
        <f aca="true" t="shared" si="5" ref="X13:X26">IF(F13&gt;R13,0,IF((P13*(S13/100))+F13&gt;R13,T13,P13*(S13/100)))</f>
        <v>#N/A</v>
      </c>
      <c r="Y13" s="153" t="s">
        <v>75</v>
      </c>
      <c r="Z13" s="181"/>
      <c r="AA13" s="181"/>
      <c r="AB13" s="181"/>
      <c r="AC13" s="181"/>
      <c r="AD13" s="181"/>
      <c r="AE13" s="181"/>
      <c r="AG13" s="150"/>
      <c r="AH13" s="150"/>
      <c r="AI13" s="150"/>
      <c r="AJ13" s="150"/>
      <c r="AK13" s="150"/>
      <c r="AL13" s="151"/>
      <c r="AM13" s="150"/>
      <c r="AN13" s="150"/>
      <c r="AO13" s="150"/>
      <c r="AQ13" s="152"/>
    </row>
    <row r="14" spans="1:43" ht="21.75" customHeight="1">
      <c r="A14" s="148">
        <v>2</v>
      </c>
      <c r="B14" s="153"/>
      <c r="C14" s="154"/>
      <c r="D14" s="153"/>
      <c r="E14" s="153"/>
      <c r="F14" s="149"/>
      <c r="G14" s="191">
        <f aca="true" t="shared" si="6" ref="G14:G26">F14*0.008</f>
        <v>0</v>
      </c>
      <c r="H14" s="167"/>
      <c r="I14" s="59">
        <f aca="true" t="shared" si="7" ref="I14:I26">AA14</f>
        <v>0</v>
      </c>
      <c r="J14" s="173" t="e">
        <f aca="true" t="shared" si="8" ref="J14:J26">VLOOKUP(I14,$Z$31:$AB$71,3)</f>
        <v>#N/A</v>
      </c>
      <c r="K14" s="169" t="e">
        <f aca="true" t="shared" si="9" ref="K14:K26">(F14*J14)/100</f>
        <v>#N/A</v>
      </c>
      <c r="L14" s="61"/>
      <c r="M14" s="189"/>
      <c r="N14" s="80"/>
      <c r="O14" s="62" t="e">
        <f aca="true" t="shared" si="10" ref="O14:O26">CEILING(G14+K14+M14,10)</f>
        <v>#N/A</v>
      </c>
      <c r="P14" s="18" t="e">
        <f>IF(F14&gt;VLOOKUP(E14,'ฐานการคำนวณ (ห้ามลบ)'!$B$3:$G$17,6,),VLOOKUP(E14,'ฐานการคำนวณ (ห้ามลบ)'!$B$3:$G$17,3,),VLOOKUP(E14,'ฐานการคำนวณ (ห้ามลบ)'!$B$3:$G$17,4,))</f>
        <v>#N/A</v>
      </c>
      <c r="Q14" s="62" t="e">
        <f aca="true" t="shared" si="11" ref="Q14:Q26">ROUNDDOWN((O14/P14)*100,2)</f>
        <v>#N/A</v>
      </c>
      <c r="R14" s="18" t="e">
        <f>VLOOKUP(E14,'ฐานการคำนวณ (ห้ามลบ)'!$B$3:$C$17,2,)</f>
        <v>#N/A</v>
      </c>
      <c r="S14" s="19" t="e">
        <f t="shared" si="0"/>
        <v>#N/A</v>
      </c>
      <c r="T14" s="18" t="e">
        <f t="shared" si="1"/>
        <v>#N/A</v>
      </c>
      <c r="U14" s="53" t="e">
        <f t="shared" si="2"/>
        <v>#N/A</v>
      </c>
      <c r="V14" s="21" t="e">
        <f t="shared" si="3"/>
        <v>#N/A</v>
      </c>
      <c r="W14" s="20" t="e">
        <f t="shared" si="4"/>
        <v>#N/A</v>
      </c>
      <c r="X14" s="21" t="e">
        <f t="shared" si="5"/>
        <v>#N/A</v>
      </c>
      <c r="Y14" s="153" t="s">
        <v>75</v>
      </c>
      <c r="Z14" s="181"/>
      <c r="AA14" s="181"/>
      <c r="AB14" s="181"/>
      <c r="AC14" s="181"/>
      <c r="AD14" s="181"/>
      <c r="AE14" s="181"/>
      <c r="AG14" s="150"/>
      <c r="AH14" s="150"/>
      <c r="AI14" s="150"/>
      <c r="AJ14" s="150"/>
      <c r="AK14" s="150"/>
      <c r="AL14" s="151"/>
      <c r="AM14" s="150"/>
      <c r="AN14" s="150"/>
      <c r="AO14" s="150"/>
      <c r="AQ14" s="152"/>
    </row>
    <row r="15" spans="1:43" ht="21.75" customHeight="1">
      <c r="A15" s="148">
        <v>3</v>
      </c>
      <c r="B15" s="153"/>
      <c r="C15" s="154"/>
      <c r="D15" s="153"/>
      <c r="E15" s="153"/>
      <c r="F15" s="149"/>
      <c r="G15" s="191">
        <f t="shared" si="6"/>
        <v>0</v>
      </c>
      <c r="H15" s="167"/>
      <c r="I15" s="59">
        <f t="shared" si="7"/>
        <v>0</v>
      </c>
      <c r="J15" s="173" t="e">
        <f t="shared" si="8"/>
        <v>#N/A</v>
      </c>
      <c r="K15" s="169" t="e">
        <f t="shared" si="9"/>
        <v>#N/A</v>
      </c>
      <c r="L15" s="61"/>
      <c r="M15" s="189"/>
      <c r="N15" s="80"/>
      <c r="O15" s="62" t="e">
        <f t="shared" si="10"/>
        <v>#N/A</v>
      </c>
      <c r="P15" s="18" t="e">
        <f>IF(F15&gt;VLOOKUP(E15,'ฐานการคำนวณ (ห้ามลบ)'!$B$3:$G$17,6,),VLOOKUP(E15,'ฐานการคำนวณ (ห้ามลบ)'!$B$3:$G$17,3,),VLOOKUP(E15,'ฐานการคำนวณ (ห้ามลบ)'!$B$3:$G$17,4,))</f>
        <v>#N/A</v>
      </c>
      <c r="Q15" s="62" t="e">
        <f t="shared" si="11"/>
        <v>#N/A</v>
      </c>
      <c r="R15" s="18" t="e">
        <f>VLOOKUP(E15,'ฐานการคำนวณ (ห้ามลบ)'!$B$3:$C$17,2,)</f>
        <v>#N/A</v>
      </c>
      <c r="S15" s="19" t="e">
        <f t="shared" si="0"/>
        <v>#N/A</v>
      </c>
      <c r="T15" s="18" t="e">
        <f t="shared" si="1"/>
        <v>#N/A</v>
      </c>
      <c r="U15" s="53" t="e">
        <f t="shared" si="2"/>
        <v>#N/A</v>
      </c>
      <c r="V15" s="21" t="e">
        <f t="shared" si="3"/>
        <v>#N/A</v>
      </c>
      <c r="W15" s="20" t="e">
        <f t="shared" si="4"/>
        <v>#N/A</v>
      </c>
      <c r="X15" s="21" t="e">
        <f t="shared" si="5"/>
        <v>#N/A</v>
      </c>
      <c r="Y15" s="153" t="s">
        <v>75</v>
      </c>
      <c r="Z15" s="181"/>
      <c r="AA15" s="181"/>
      <c r="AB15" s="181"/>
      <c r="AC15" s="181"/>
      <c r="AD15" s="181"/>
      <c r="AE15" s="181"/>
      <c r="AG15" s="150"/>
      <c r="AH15" s="150"/>
      <c r="AI15" s="150"/>
      <c r="AJ15" s="150"/>
      <c r="AK15" s="150"/>
      <c r="AL15" s="151"/>
      <c r="AM15" s="150"/>
      <c r="AN15" s="150"/>
      <c r="AO15" s="150"/>
      <c r="AQ15" s="152"/>
    </row>
    <row r="16" spans="1:43" ht="21.75" customHeight="1">
      <c r="A16" s="148">
        <v>4</v>
      </c>
      <c r="B16" s="153"/>
      <c r="C16" s="154"/>
      <c r="D16" s="153"/>
      <c r="E16" s="153"/>
      <c r="F16" s="149"/>
      <c r="G16" s="191">
        <f t="shared" si="6"/>
        <v>0</v>
      </c>
      <c r="H16" s="167"/>
      <c r="I16" s="59">
        <f t="shared" si="7"/>
        <v>0</v>
      </c>
      <c r="J16" s="173" t="e">
        <f t="shared" si="8"/>
        <v>#N/A</v>
      </c>
      <c r="K16" s="169" t="e">
        <f t="shared" si="9"/>
        <v>#N/A</v>
      </c>
      <c r="L16" s="61"/>
      <c r="M16" s="189"/>
      <c r="N16" s="80"/>
      <c r="O16" s="62" t="e">
        <f t="shared" si="10"/>
        <v>#N/A</v>
      </c>
      <c r="P16" s="18" t="e">
        <f>IF(F16&gt;VLOOKUP(E16,'ฐานการคำนวณ (ห้ามลบ)'!$B$3:$G$17,6,),VLOOKUP(E16,'ฐานการคำนวณ (ห้ามลบ)'!$B$3:$G$17,3,),VLOOKUP(E16,'ฐานการคำนวณ (ห้ามลบ)'!$B$3:$G$17,4,))</f>
        <v>#N/A</v>
      </c>
      <c r="Q16" s="62" t="e">
        <f t="shared" si="11"/>
        <v>#N/A</v>
      </c>
      <c r="R16" s="18" t="e">
        <f>VLOOKUP(E16,'ฐานการคำนวณ (ห้ามลบ)'!$B$3:$C$17,2,)</f>
        <v>#N/A</v>
      </c>
      <c r="S16" s="19" t="e">
        <f t="shared" si="0"/>
        <v>#N/A</v>
      </c>
      <c r="T16" s="18" t="e">
        <f t="shared" si="1"/>
        <v>#N/A</v>
      </c>
      <c r="U16" s="53" t="e">
        <f t="shared" si="2"/>
        <v>#N/A</v>
      </c>
      <c r="V16" s="21" t="e">
        <f t="shared" si="3"/>
        <v>#N/A</v>
      </c>
      <c r="W16" s="20" t="e">
        <f t="shared" si="4"/>
        <v>#N/A</v>
      </c>
      <c r="X16" s="21" t="e">
        <f t="shared" si="5"/>
        <v>#N/A</v>
      </c>
      <c r="Y16" s="153" t="s">
        <v>75</v>
      </c>
      <c r="Z16" s="181"/>
      <c r="AA16" s="181"/>
      <c r="AB16" s="181"/>
      <c r="AC16" s="181"/>
      <c r="AD16" s="181"/>
      <c r="AE16" s="181"/>
      <c r="AG16" s="150"/>
      <c r="AH16" s="150"/>
      <c r="AI16" s="150"/>
      <c r="AJ16" s="150"/>
      <c r="AK16" s="150"/>
      <c r="AL16" s="151"/>
      <c r="AM16" s="150"/>
      <c r="AN16" s="150"/>
      <c r="AO16" s="150"/>
      <c r="AQ16" s="152"/>
    </row>
    <row r="17" spans="1:43" ht="21.75" customHeight="1">
      <c r="A17" s="148">
        <v>5</v>
      </c>
      <c r="B17" s="153"/>
      <c r="C17" s="154"/>
      <c r="D17" s="153"/>
      <c r="E17" s="153"/>
      <c r="F17" s="149"/>
      <c r="G17" s="191">
        <f t="shared" si="6"/>
        <v>0</v>
      </c>
      <c r="H17" s="167"/>
      <c r="I17" s="59">
        <f t="shared" si="7"/>
        <v>0</v>
      </c>
      <c r="J17" s="173" t="e">
        <f t="shared" si="8"/>
        <v>#N/A</v>
      </c>
      <c r="K17" s="169" t="e">
        <f t="shared" si="9"/>
        <v>#N/A</v>
      </c>
      <c r="L17" s="61"/>
      <c r="M17" s="189"/>
      <c r="N17" s="80"/>
      <c r="O17" s="62" t="e">
        <f t="shared" si="10"/>
        <v>#N/A</v>
      </c>
      <c r="P17" s="18" t="e">
        <f>IF(F17&gt;VLOOKUP(E17,'ฐานการคำนวณ (ห้ามลบ)'!$B$3:$G$17,6,),VLOOKUP(E17,'ฐานการคำนวณ (ห้ามลบ)'!$B$3:$G$17,3,),VLOOKUP(E17,'ฐานการคำนวณ (ห้ามลบ)'!$B$3:$G$17,4,))</f>
        <v>#N/A</v>
      </c>
      <c r="Q17" s="62" t="e">
        <f t="shared" si="11"/>
        <v>#N/A</v>
      </c>
      <c r="R17" s="18" t="e">
        <f>VLOOKUP(E17,'ฐานการคำนวณ (ห้ามลบ)'!$B$3:$C$17,2,)</f>
        <v>#N/A</v>
      </c>
      <c r="S17" s="19" t="e">
        <f t="shared" si="0"/>
        <v>#N/A</v>
      </c>
      <c r="T17" s="18" t="e">
        <f t="shared" si="1"/>
        <v>#N/A</v>
      </c>
      <c r="U17" s="53" t="e">
        <f t="shared" si="2"/>
        <v>#N/A</v>
      </c>
      <c r="V17" s="21" t="e">
        <f t="shared" si="3"/>
        <v>#N/A</v>
      </c>
      <c r="W17" s="20" t="e">
        <f t="shared" si="4"/>
        <v>#N/A</v>
      </c>
      <c r="X17" s="21" t="e">
        <f t="shared" si="5"/>
        <v>#N/A</v>
      </c>
      <c r="Y17" s="153" t="s">
        <v>75</v>
      </c>
      <c r="Z17" s="181"/>
      <c r="AA17" s="181"/>
      <c r="AB17" s="181"/>
      <c r="AC17" s="181"/>
      <c r="AD17" s="181"/>
      <c r="AE17" s="181"/>
      <c r="AG17" s="150"/>
      <c r="AH17" s="150"/>
      <c r="AI17" s="150"/>
      <c r="AJ17" s="150"/>
      <c r="AK17" s="150"/>
      <c r="AL17" s="151"/>
      <c r="AM17" s="150"/>
      <c r="AN17" s="150"/>
      <c r="AO17" s="150"/>
      <c r="AQ17" s="152"/>
    </row>
    <row r="18" spans="1:43" ht="21.75" customHeight="1">
      <c r="A18" s="148">
        <v>6</v>
      </c>
      <c r="B18" s="153"/>
      <c r="C18" s="154"/>
      <c r="D18" s="153"/>
      <c r="E18" s="153"/>
      <c r="F18" s="149"/>
      <c r="G18" s="191">
        <f t="shared" si="6"/>
        <v>0</v>
      </c>
      <c r="H18" s="167"/>
      <c r="I18" s="59">
        <f t="shared" si="7"/>
        <v>0</v>
      </c>
      <c r="J18" s="173" t="e">
        <f t="shared" si="8"/>
        <v>#N/A</v>
      </c>
      <c r="K18" s="169" t="e">
        <f t="shared" si="9"/>
        <v>#N/A</v>
      </c>
      <c r="L18" s="61"/>
      <c r="M18" s="189"/>
      <c r="N18" s="80"/>
      <c r="O18" s="62" t="e">
        <f t="shared" si="10"/>
        <v>#N/A</v>
      </c>
      <c r="P18" s="18" t="e">
        <f>IF(F18&gt;VLOOKUP(E18,'ฐานการคำนวณ (ห้ามลบ)'!$B$3:$G$17,6,),VLOOKUP(E18,'ฐานการคำนวณ (ห้ามลบ)'!$B$3:$G$17,3,),VLOOKUP(E18,'ฐานการคำนวณ (ห้ามลบ)'!$B$3:$G$17,4,))</f>
        <v>#N/A</v>
      </c>
      <c r="Q18" s="62" t="e">
        <f t="shared" si="11"/>
        <v>#N/A</v>
      </c>
      <c r="R18" s="18" t="e">
        <f>VLOOKUP(E18,'ฐานการคำนวณ (ห้ามลบ)'!$B$3:$C$17,2,)</f>
        <v>#N/A</v>
      </c>
      <c r="S18" s="19" t="e">
        <f t="shared" si="0"/>
        <v>#N/A</v>
      </c>
      <c r="T18" s="18" t="e">
        <f t="shared" si="1"/>
        <v>#N/A</v>
      </c>
      <c r="U18" s="53" t="e">
        <f t="shared" si="2"/>
        <v>#N/A</v>
      </c>
      <c r="V18" s="21" t="e">
        <f t="shared" si="3"/>
        <v>#N/A</v>
      </c>
      <c r="W18" s="20" t="e">
        <f t="shared" si="4"/>
        <v>#N/A</v>
      </c>
      <c r="X18" s="21" t="e">
        <f t="shared" si="5"/>
        <v>#N/A</v>
      </c>
      <c r="Y18" s="153" t="s">
        <v>75</v>
      </c>
      <c r="Z18" s="181"/>
      <c r="AA18" s="181"/>
      <c r="AB18" s="181"/>
      <c r="AC18" s="181"/>
      <c r="AD18" s="181"/>
      <c r="AE18" s="181"/>
      <c r="AG18" s="150"/>
      <c r="AH18" s="150"/>
      <c r="AI18" s="150"/>
      <c r="AJ18" s="150"/>
      <c r="AK18" s="150"/>
      <c r="AL18" s="151"/>
      <c r="AM18" s="150"/>
      <c r="AN18" s="150"/>
      <c r="AO18" s="150"/>
      <c r="AQ18" s="152"/>
    </row>
    <row r="19" spans="1:43" ht="21.75" customHeight="1">
      <c r="A19" s="148">
        <v>7</v>
      </c>
      <c r="B19" s="153"/>
      <c r="C19" s="154"/>
      <c r="D19" s="153"/>
      <c r="E19" s="153"/>
      <c r="F19" s="149"/>
      <c r="G19" s="191">
        <f t="shared" si="6"/>
        <v>0</v>
      </c>
      <c r="H19" s="167"/>
      <c r="I19" s="59">
        <f t="shared" si="7"/>
        <v>0</v>
      </c>
      <c r="J19" s="173" t="e">
        <f t="shared" si="8"/>
        <v>#N/A</v>
      </c>
      <c r="K19" s="169" t="e">
        <f t="shared" si="9"/>
        <v>#N/A</v>
      </c>
      <c r="L19" s="61"/>
      <c r="M19" s="189"/>
      <c r="N19" s="80"/>
      <c r="O19" s="62" t="e">
        <f t="shared" si="10"/>
        <v>#N/A</v>
      </c>
      <c r="P19" s="18" t="e">
        <f>IF(F19&gt;VLOOKUP(E19,'ฐานการคำนวณ (ห้ามลบ)'!$B$3:$G$17,6,),VLOOKUP(E19,'ฐานการคำนวณ (ห้ามลบ)'!$B$3:$G$17,3,),VLOOKUP(E19,'ฐานการคำนวณ (ห้ามลบ)'!$B$3:$G$17,4,))</f>
        <v>#N/A</v>
      </c>
      <c r="Q19" s="62" t="e">
        <f t="shared" si="11"/>
        <v>#N/A</v>
      </c>
      <c r="R19" s="18" t="e">
        <f>VLOOKUP(E19,'ฐานการคำนวณ (ห้ามลบ)'!$B$3:$C$17,2,)</f>
        <v>#N/A</v>
      </c>
      <c r="S19" s="19" t="e">
        <f t="shared" si="0"/>
        <v>#N/A</v>
      </c>
      <c r="T19" s="18" t="e">
        <f t="shared" si="1"/>
        <v>#N/A</v>
      </c>
      <c r="U19" s="53" t="e">
        <f t="shared" si="2"/>
        <v>#N/A</v>
      </c>
      <c r="V19" s="21" t="e">
        <f t="shared" si="3"/>
        <v>#N/A</v>
      </c>
      <c r="W19" s="20" t="e">
        <f t="shared" si="4"/>
        <v>#N/A</v>
      </c>
      <c r="X19" s="21" t="e">
        <f t="shared" si="5"/>
        <v>#N/A</v>
      </c>
      <c r="Y19" s="153" t="s">
        <v>75</v>
      </c>
      <c r="Z19" s="181"/>
      <c r="AA19" s="181"/>
      <c r="AB19" s="181"/>
      <c r="AC19" s="181"/>
      <c r="AD19" s="181"/>
      <c r="AE19" s="181"/>
      <c r="AG19" s="150"/>
      <c r="AH19" s="150"/>
      <c r="AI19" s="150"/>
      <c r="AJ19" s="150"/>
      <c r="AK19" s="150"/>
      <c r="AL19" s="151"/>
      <c r="AM19" s="150"/>
      <c r="AN19" s="150"/>
      <c r="AO19" s="150"/>
      <c r="AQ19" s="152"/>
    </row>
    <row r="20" spans="1:43" ht="21.75" customHeight="1">
      <c r="A20" s="148">
        <v>8</v>
      </c>
      <c r="B20" s="153"/>
      <c r="C20" s="154"/>
      <c r="D20" s="153"/>
      <c r="E20" s="153"/>
      <c r="F20" s="149"/>
      <c r="G20" s="191">
        <f t="shared" si="6"/>
        <v>0</v>
      </c>
      <c r="H20" s="167"/>
      <c r="I20" s="59">
        <f t="shared" si="7"/>
        <v>0</v>
      </c>
      <c r="J20" s="173" t="e">
        <f t="shared" si="8"/>
        <v>#N/A</v>
      </c>
      <c r="K20" s="169" t="e">
        <f t="shared" si="9"/>
        <v>#N/A</v>
      </c>
      <c r="L20" s="61"/>
      <c r="M20" s="189"/>
      <c r="N20" s="80"/>
      <c r="O20" s="62" t="e">
        <f t="shared" si="10"/>
        <v>#N/A</v>
      </c>
      <c r="P20" s="18" t="e">
        <f>IF(F20&gt;VLOOKUP(E20,'ฐานการคำนวณ (ห้ามลบ)'!$B$3:$G$17,6,),VLOOKUP(E20,'ฐานการคำนวณ (ห้ามลบ)'!$B$3:$G$17,3,),VLOOKUP(E20,'ฐานการคำนวณ (ห้ามลบ)'!$B$3:$G$17,4,))</f>
        <v>#N/A</v>
      </c>
      <c r="Q20" s="62" t="e">
        <f t="shared" si="11"/>
        <v>#N/A</v>
      </c>
      <c r="R20" s="18" t="e">
        <f>VLOOKUP(E20,'ฐานการคำนวณ (ห้ามลบ)'!$B$3:$C$17,2,)</f>
        <v>#N/A</v>
      </c>
      <c r="S20" s="19" t="e">
        <f t="shared" si="0"/>
        <v>#N/A</v>
      </c>
      <c r="T20" s="18" t="e">
        <f t="shared" si="1"/>
        <v>#N/A</v>
      </c>
      <c r="U20" s="53" t="e">
        <f t="shared" si="2"/>
        <v>#N/A</v>
      </c>
      <c r="V20" s="21" t="e">
        <f t="shared" si="3"/>
        <v>#N/A</v>
      </c>
      <c r="W20" s="20" t="e">
        <f t="shared" si="4"/>
        <v>#N/A</v>
      </c>
      <c r="X20" s="21" t="e">
        <f t="shared" si="5"/>
        <v>#N/A</v>
      </c>
      <c r="Y20" s="153" t="s">
        <v>75</v>
      </c>
      <c r="Z20" s="181"/>
      <c r="AA20" s="181"/>
      <c r="AB20" s="181"/>
      <c r="AC20" s="181"/>
      <c r="AD20" s="181"/>
      <c r="AE20" s="181"/>
      <c r="AG20" s="150"/>
      <c r="AH20" s="150"/>
      <c r="AI20" s="150"/>
      <c r="AJ20" s="150"/>
      <c r="AK20" s="150"/>
      <c r="AL20" s="151"/>
      <c r="AM20" s="150"/>
      <c r="AN20" s="150"/>
      <c r="AO20" s="150"/>
      <c r="AQ20" s="152"/>
    </row>
    <row r="21" spans="1:43" ht="21.75" customHeight="1">
      <c r="A21" s="148">
        <v>9</v>
      </c>
      <c r="B21" s="153"/>
      <c r="C21" s="154"/>
      <c r="D21" s="153"/>
      <c r="E21" s="153"/>
      <c r="F21" s="149"/>
      <c r="G21" s="191">
        <f t="shared" si="6"/>
        <v>0</v>
      </c>
      <c r="H21" s="167"/>
      <c r="I21" s="59">
        <f t="shared" si="7"/>
        <v>0</v>
      </c>
      <c r="J21" s="173" t="e">
        <f t="shared" si="8"/>
        <v>#N/A</v>
      </c>
      <c r="K21" s="169" t="e">
        <f t="shared" si="9"/>
        <v>#N/A</v>
      </c>
      <c r="L21" s="61"/>
      <c r="M21" s="189"/>
      <c r="N21" s="80"/>
      <c r="O21" s="62" t="e">
        <f t="shared" si="10"/>
        <v>#N/A</v>
      </c>
      <c r="P21" s="18" t="e">
        <f>IF(F21&gt;VLOOKUP(E21,'ฐานการคำนวณ (ห้ามลบ)'!$B$3:$G$17,6,),VLOOKUP(E21,'ฐานการคำนวณ (ห้ามลบ)'!$B$3:$G$17,3,),VLOOKUP(E21,'ฐานการคำนวณ (ห้ามลบ)'!$B$3:$G$17,4,))</f>
        <v>#N/A</v>
      </c>
      <c r="Q21" s="62" t="e">
        <f t="shared" si="11"/>
        <v>#N/A</v>
      </c>
      <c r="R21" s="18" t="e">
        <f>VLOOKUP(E21,'ฐานการคำนวณ (ห้ามลบ)'!$B$3:$C$17,2,)</f>
        <v>#N/A</v>
      </c>
      <c r="S21" s="19" t="e">
        <f t="shared" si="0"/>
        <v>#N/A</v>
      </c>
      <c r="T21" s="18" t="e">
        <f t="shared" si="1"/>
        <v>#N/A</v>
      </c>
      <c r="U21" s="53" t="e">
        <f t="shared" si="2"/>
        <v>#N/A</v>
      </c>
      <c r="V21" s="21" t="e">
        <f t="shared" si="3"/>
        <v>#N/A</v>
      </c>
      <c r="W21" s="20" t="e">
        <f t="shared" si="4"/>
        <v>#N/A</v>
      </c>
      <c r="X21" s="21" t="e">
        <f t="shared" si="5"/>
        <v>#N/A</v>
      </c>
      <c r="Y21" s="153" t="s">
        <v>75</v>
      </c>
      <c r="Z21" s="181"/>
      <c r="AA21" s="181"/>
      <c r="AB21" s="181"/>
      <c r="AC21" s="181"/>
      <c r="AD21" s="181"/>
      <c r="AE21" s="181"/>
      <c r="AG21" s="150"/>
      <c r="AH21" s="150"/>
      <c r="AI21" s="150"/>
      <c r="AJ21" s="150"/>
      <c r="AK21" s="150"/>
      <c r="AL21" s="151"/>
      <c r="AM21" s="150"/>
      <c r="AN21" s="150"/>
      <c r="AO21" s="150"/>
      <c r="AQ21" s="152"/>
    </row>
    <row r="22" spans="1:43" ht="21.75" customHeight="1">
      <c r="A22" s="148">
        <v>10</v>
      </c>
      <c r="B22" s="153"/>
      <c r="C22" s="154"/>
      <c r="D22" s="153"/>
      <c r="E22" s="153"/>
      <c r="F22" s="149"/>
      <c r="G22" s="191">
        <f t="shared" si="6"/>
        <v>0</v>
      </c>
      <c r="H22" s="167"/>
      <c r="I22" s="59">
        <f t="shared" si="7"/>
        <v>0</v>
      </c>
      <c r="J22" s="173" t="e">
        <f t="shared" si="8"/>
        <v>#N/A</v>
      </c>
      <c r="K22" s="169" t="e">
        <f t="shared" si="9"/>
        <v>#N/A</v>
      </c>
      <c r="L22" s="61"/>
      <c r="M22" s="189"/>
      <c r="N22" s="80"/>
      <c r="O22" s="62" t="e">
        <f t="shared" si="10"/>
        <v>#N/A</v>
      </c>
      <c r="P22" s="18" t="e">
        <f>IF(F22&gt;VLOOKUP(E22,'ฐานการคำนวณ (ห้ามลบ)'!$B$3:$G$17,6,),VLOOKUP(E22,'ฐานการคำนวณ (ห้ามลบ)'!$B$3:$G$17,3,),VLOOKUP(E22,'ฐานการคำนวณ (ห้ามลบ)'!$B$3:$G$17,4,))</f>
        <v>#N/A</v>
      </c>
      <c r="Q22" s="62" t="e">
        <f t="shared" si="11"/>
        <v>#N/A</v>
      </c>
      <c r="R22" s="18" t="e">
        <f>VLOOKUP(E22,'ฐานการคำนวณ (ห้ามลบ)'!$B$3:$C$17,2,)</f>
        <v>#N/A</v>
      </c>
      <c r="S22" s="19" t="e">
        <f t="shared" si="0"/>
        <v>#N/A</v>
      </c>
      <c r="T22" s="18" t="e">
        <f t="shared" si="1"/>
        <v>#N/A</v>
      </c>
      <c r="U22" s="53" t="e">
        <f t="shared" si="2"/>
        <v>#N/A</v>
      </c>
      <c r="V22" s="21" t="e">
        <f t="shared" si="3"/>
        <v>#N/A</v>
      </c>
      <c r="W22" s="20" t="e">
        <f t="shared" si="4"/>
        <v>#N/A</v>
      </c>
      <c r="X22" s="21" t="e">
        <f t="shared" si="5"/>
        <v>#N/A</v>
      </c>
      <c r="Y22" s="153" t="s">
        <v>75</v>
      </c>
      <c r="Z22" s="181"/>
      <c r="AA22" s="181"/>
      <c r="AB22" s="181"/>
      <c r="AC22" s="181"/>
      <c r="AD22" s="181"/>
      <c r="AE22" s="181"/>
      <c r="AG22" s="150"/>
      <c r="AH22" s="150"/>
      <c r="AI22" s="150"/>
      <c r="AJ22" s="150"/>
      <c r="AK22" s="150"/>
      <c r="AL22" s="151"/>
      <c r="AM22" s="150"/>
      <c r="AN22" s="150"/>
      <c r="AO22" s="150"/>
      <c r="AQ22" s="152"/>
    </row>
    <row r="23" spans="1:43" ht="21.75" customHeight="1">
      <c r="A23" s="148">
        <v>11</v>
      </c>
      <c r="B23" s="153"/>
      <c r="C23" s="154"/>
      <c r="D23" s="153"/>
      <c r="E23" s="153"/>
      <c r="F23" s="149"/>
      <c r="G23" s="191">
        <f t="shared" si="6"/>
        <v>0</v>
      </c>
      <c r="H23" s="167"/>
      <c r="I23" s="59">
        <f t="shared" si="7"/>
        <v>0</v>
      </c>
      <c r="J23" s="173" t="e">
        <f t="shared" si="8"/>
        <v>#N/A</v>
      </c>
      <c r="K23" s="169" t="e">
        <f t="shared" si="9"/>
        <v>#N/A</v>
      </c>
      <c r="L23" s="61"/>
      <c r="M23" s="189"/>
      <c r="N23" s="80"/>
      <c r="O23" s="62" t="e">
        <f t="shared" si="10"/>
        <v>#N/A</v>
      </c>
      <c r="P23" s="18" t="e">
        <f>IF(F23&gt;VLOOKUP(E23,'ฐานการคำนวณ (ห้ามลบ)'!$B$3:$G$17,6,),VLOOKUP(E23,'ฐานการคำนวณ (ห้ามลบ)'!$B$3:$G$17,3,),VLOOKUP(E23,'ฐานการคำนวณ (ห้ามลบ)'!$B$3:$G$17,4,))</f>
        <v>#N/A</v>
      </c>
      <c r="Q23" s="62" t="e">
        <f t="shared" si="11"/>
        <v>#N/A</v>
      </c>
      <c r="R23" s="18" t="e">
        <f>VLOOKUP(E23,'ฐานการคำนวณ (ห้ามลบ)'!$B$3:$C$17,2,)</f>
        <v>#N/A</v>
      </c>
      <c r="S23" s="19" t="e">
        <f t="shared" si="0"/>
        <v>#N/A</v>
      </c>
      <c r="T23" s="18" t="e">
        <f t="shared" si="1"/>
        <v>#N/A</v>
      </c>
      <c r="U23" s="53" t="e">
        <f t="shared" si="2"/>
        <v>#N/A</v>
      </c>
      <c r="V23" s="21" t="e">
        <f t="shared" si="3"/>
        <v>#N/A</v>
      </c>
      <c r="W23" s="20" t="e">
        <f t="shared" si="4"/>
        <v>#N/A</v>
      </c>
      <c r="X23" s="21" t="e">
        <f t="shared" si="5"/>
        <v>#N/A</v>
      </c>
      <c r="Y23" s="153" t="s">
        <v>75</v>
      </c>
      <c r="Z23" s="181"/>
      <c r="AA23" s="181"/>
      <c r="AB23" s="181"/>
      <c r="AC23" s="181"/>
      <c r="AD23" s="181"/>
      <c r="AE23" s="181"/>
      <c r="AG23" s="150"/>
      <c r="AH23" s="150"/>
      <c r="AI23" s="150"/>
      <c r="AJ23" s="150"/>
      <c r="AK23" s="150"/>
      <c r="AL23" s="151"/>
      <c r="AM23" s="150"/>
      <c r="AN23" s="150"/>
      <c r="AO23" s="150"/>
      <c r="AQ23" s="152"/>
    </row>
    <row r="24" spans="1:43" ht="21.75" customHeight="1">
      <c r="A24" s="148">
        <v>12</v>
      </c>
      <c r="B24" s="153"/>
      <c r="C24" s="154"/>
      <c r="D24" s="153"/>
      <c r="E24" s="153"/>
      <c r="F24" s="149"/>
      <c r="G24" s="191">
        <f t="shared" si="6"/>
        <v>0</v>
      </c>
      <c r="H24" s="167"/>
      <c r="I24" s="59">
        <f t="shared" si="7"/>
        <v>0</v>
      </c>
      <c r="J24" s="173" t="e">
        <f t="shared" si="8"/>
        <v>#N/A</v>
      </c>
      <c r="K24" s="169" t="e">
        <f t="shared" si="9"/>
        <v>#N/A</v>
      </c>
      <c r="L24" s="61"/>
      <c r="M24" s="189"/>
      <c r="N24" s="80"/>
      <c r="O24" s="62" t="e">
        <f t="shared" si="10"/>
        <v>#N/A</v>
      </c>
      <c r="P24" s="18" t="e">
        <f>IF(F24&gt;VLOOKUP(E24,'ฐานการคำนวณ (ห้ามลบ)'!$B$3:$G$17,6,),VLOOKUP(E24,'ฐานการคำนวณ (ห้ามลบ)'!$B$3:$G$17,3,),VLOOKUP(E24,'ฐานการคำนวณ (ห้ามลบ)'!$B$3:$G$17,4,))</f>
        <v>#N/A</v>
      </c>
      <c r="Q24" s="62" t="e">
        <f t="shared" si="11"/>
        <v>#N/A</v>
      </c>
      <c r="R24" s="18" t="e">
        <f>VLOOKUP(E24,'ฐานการคำนวณ (ห้ามลบ)'!$B$3:$C$17,2,)</f>
        <v>#N/A</v>
      </c>
      <c r="S24" s="19" t="e">
        <f t="shared" si="0"/>
        <v>#N/A</v>
      </c>
      <c r="T24" s="18" t="e">
        <f t="shared" si="1"/>
        <v>#N/A</v>
      </c>
      <c r="U24" s="53" t="e">
        <f t="shared" si="2"/>
        <v>#N/A</v>
      </c>
      <c r="V24" s="21" t="e">
        <f t="shared" si="3"/>
        <v>#N/A</v>
      </c>
      <c r="W24" s="20" t="e">
        <f t="shared" si="4"/>
        <v>#N/A</v>
      </c>
      <c r="X24" s="21" t="e">
        <f t="shared" si="5"/>
        <v>#N/A</v>
      </c>
      <c r="Y24" s="153" t="s">
        <v>75</v>
      </c>
      <c r="Z24" s="181"/>
      <c r="AA24" s="181"/>
      <c r="AB24" s="181"/>
      <c r="AC24" s="181"/>
      <c r="AD24" s="181"/>
      <c r="AE24" s="181"/>
      <c r="AG24" s="150"/>
      <c r="AH24" s="150"/>
      <c r="AI24" s="150"/>
      <c r="AJ24" s="150"/>
      <c r="AK24" s="150"/>
      <c r="AL24" s="151"/>
      <c r="AM24" s="150"/>
      <c r="AN24" s="150"/>
      <c r="AO24" s="150"/>
      <c r="AQ24" s="152"/>
    </row>
    <row r="25" spans="1:43" ht="21.75" customHeight="1">
      <c r="A25" s="148">
        <v>13</v>
      </c>
      <c r="B25" s="153"/>
      <c r="C25" s="154"/>
      <c r="D25" s="153"/>
      <c r="E25" s="153"/>
      <c r="F25" s="149"/>
      <c r="G25" s="191">
        <f t="shared" si="6"/>
        <v>0</v>
      </c>
      <c r="H25" s="167"/>
      <c r="I25" s="59">
        <f t="shared" si="7"/>
        <v>0</v>
      </c>
      <c r="J25" s="173" t="e">
        <f t="shared" si="8"/>
        <v>#N/A</v>
      </c>
      <c r="K25" s="169" t="e">
        <f t="shared" si="9"/>
        <v>#N/A</v>
      </c>
      <c r="L25" s="61"/>
      <c r="M25" s="189"/>
      <c r="N25" s="80"/>
      <c r="O25" s="62" t="e">
        <f t="shared" si="10"/>
        <v>#N/A</v>
      </c>
      <c r="P25" s="18" t="e">
        <f>IF(F25&gt;VLOOKUP(E25,'ฐานการคำนวณ (ห้ามลบ)'!$B$3:$G$17,6,),VLOOKUP(E25,'ฐานการคำนวณ (ห้ามลบ)'!$B$3:$G$17,3,),VLOOKUP(E25,'ฐานการคำนวณ (ห้ามลบ)'!$B$3:$G$17,4,))</f>
        <v>#N/A</v>
      </c>
      <c r="Q25" s="62" t="e">
        <f>ROUNDDOWN((O25/P25)*100,2)</f>
        <v>#N/A</v>
      </c>
      <c r="R25" s="18" t="e">
        <f>VLOOKUP(E25,'ฐานการคำนวณ (ห้ามลบ)'!$B$3:$C$17,2,)</f>
        <v>#N/A</v>
      </c>
      <c r="S25" s="19" t="e">
        <f>Q25</f>
        <v>#N/A</v>
      </c>
      <c r="T25" s="18" t="e">
        <f>U25-F25</f>
        <v>#N/A</v>
      </c>
      <c r="U25" s="53" t="e">
        <f>IF(F25+CEILING(W25,10)&lt;R25,F25+CEILING(W25,10),IF(F25&gt;R25,F25,R25))</f>
        <v>#N/A</v>
      </c>
      <c r="V25" s="21" t="e">
        <f>IF(F25+W25&gt;R25,(P25*(S25/100))-T25,0)</f>
        <v>#N/A</v>
      </c>
      <c r="W25" s="20" t="e">
        <f>IF(F25&gt;R25,0,P25*(S25/100))</f>
        <v>#N/A</v>
      </c>
      <c r="X25" s="21" t="e">
        <f>IF(F25&gt;R25,0,IF((P25*(S25/100))+F25&gt;R25,T25,P25*(S25/100)))</f>
        <v>#N/A</v>
      </c>
      <c r="Y25" s="153" t="s">
        <v>75</v>
      </c>
      <c r="Z25" s="181"/>
      <c r="AA25" s="181"/>
      <c r="AB25" s="181"/>
      <c r="AC25" s="181"/>
      <c r="AD25" s="181"/>
      <c r="AE25" s="181"/>
      <c r="AG25" s="150"/>
      <c r="AH25" s="150"/>
      <c r="AI25" s="150"/>
      <c r="AJ25" s="150"/>
      <c r="AK25" s="150"/>
      <c r="AL25" s="151"/>
      <c r="AM25" s="150"/>
      <c r="AN25" s="150"/>
      <c r="AO25" s="150"/>
      <c r="AQ25" s="152"/>
    </row>
    <row r="26" spans="1:43" ht="21.75" customHeight="1">
      <c r="A26" s="148">
        <v>14</v>
      </c>
      <c r="B26" s="153"/>
      <c r="C26" s="154"/>
      <c r="D26" s="153"/>
      <c r="E26" s="153"/>
      <c r="F26" s="149"/>
      <c r="G26" s="191">
        <f t="shared" si="6"/>
        <v>0</v>
      </c>
      <c r="H26" s="167"/>
      <c r="I26" s="59">
        <f t="shared" si="7"/>
        <v>0</v>
      </c>
      <c r="J26" s="173" t="e">
        <f t="shared" si="8"/>
        <v>#N/A</v>
      </c>
      <c r="K26" s="169" t="e">
        <f t="shared" si="9"/>
        <v>#N/A</v>
      </c>
      <c r="L26" s="61"/>
      <c r="M26" s="189"/>
      <c r="N26" s="80"/>
      <c r="O26" s="62" t="e">
        <f t="shared" si="10"/>
        <v>#N/A</v>
      </c>
      <c r="P26" s="18" t="e">
        <f>IF(F26&gt;VLOOKUP(E26,'ฐานการคำนวณ (ห้ามลบ)'!$B$3:$G$17,6,),VLOOKUP(E26,'ฐานการคำนวณ (ห้ามลบ)'!$B$3:$G$17,3,),VLOOKUP(E26,'ฐานการคำนวณ (ห้ามลบ)'!$B$3:$G$17,4,))</f>
        <v>#N/A</v>
      </c>
      <c r="Q26" s="62" t="e">
        <f t="shared" si="11"/>
        <v>#N/A</v>
      </c>
      <c r="R26" s="18" t="e">
        <f>VLOOKUP(E26,'ฐานการคำนวณ (ห้ามลบ)'!$B$3:$C$17,2,)</f>
        <v>#N/A</v>
      </c>
      <c r="S26" s="19" t="e">
        <f t="shared" si="0"/>
        <v>#N/A</v>
      </c>
      <c r="T26" s="18" t="e">
        <f t="shared" si="1"/>
        <v>#N/A</v>
      </c>
      <c r="U26" s="53" t="e">
        <f t="shared" si="2"/>
        <v>#N/A</v>
      </c>
      <c r="V26" s="21" t="e">
        <f t="shared" si="3"/>
        <v>#N/A</v>
      </c>
      <c r="W26" s="20" t="e">
        <f t="shared" si="4"/>
        <v>#N/A</v>
      </c>
      <c r="X26" s="21" t="e">
        <f t="shared" si="5"/>
        <v>#N/A</v>
      </c>
      <c r="Y26" s="153" t="s">
        <v>75</v>
      </c>
      <c r="Z26" s="181"/>
      <c r="AA26" s="181"/>
      <c r="AB26" s="181"/>
      <c r="AC26" s="181"/>
      <c r="AD26" s="181"/>
      <c r="AE26" s="181"/>
      <c r="AG26" s="150"/>
      <c r="AH26" s="150"/>
      <c r="AI26" s="150"/>
      <c r="AJ26" s="150"/>
      <c r="AK26" s="150"/>
      <c r="AL26" s="151"/>
      <c r="AM26" s="150"/>
      <c r="AN26" s="150"/>
      <c r="AO26" s="150"/>
      <c r="AQ26" s="152"/>
    </row>
    <row r="27" spans="1:31" ht="21.75" customHeight="1" thickBot="1">
      <c r="A27" s="81"/>
      <c r="B27" s="82"/>
      <c r="C27" s="81"/>
      <c r="D27" s="135"/>
      <c r="E27" s="54" t="s">
        <v>85</v>
      </c>
      <c r="F27" s="156">
        <f>SUM(F12:F26)</f>
        <v>0</v>
      </c>
      <c r="G27" s="85">
        <f>SUM(G12:G26)</f>
        <v>0</v>
      </c>
      <c r="H27" s="177"/>
      <c r="I27" s="86"/>
      <c r="J27" s="178"/>
      <c r="K27" s="85" t="e">
        <f>SUM(K12:K26)</f>
        <v>#N/A</v>
      </c>
      <c r="L27" s="83"/>
      <c r="M27" s="190">
        <f>SUM(M12:M26)</f>
        <v>0</v>
      </c>
      <c r="N27" s="84"/>
      <c r="O27" s="85" t="e">
        <f>SUM(O12:O26)</f>
        <v>#N/A</v>
      </c>
      <c r="P27" s="86"/>
      <c r="Q27" s="86"/>
      <c r="R27" s="87"/>
      <c r="S27" s="88"/>
      <c r="T27" s="89" t="e">
        <f>SUM(T12:T26)</f>
        <v>#N/A</v>
      </c>
      <c r="U27" s="90" t="e">
        <f>SUM(U12:U26)</f>
        <v>#N/A</v>
      </c>
      <c r="V27" s="91" t="e">
        <f>SUM(V12:V26)</f>
        <v>#N/A</v>
      </c>
      <c r="W27" s="86"/>
      <c r="X27" s="81"/>
      <c r="Y27" s="82"/>
      <c r="Z27" s="81"/>
      <c r="AA27" s="81"/>
      <c r="AB27" s="82"/>
      <c r="AC27" s="82"/>
      <c r="AD27" s="82"/>
      <c r="AE27" s="82"/>
    </row>
    <row r="28" spans="5:6" ht="21.75" customHeight="1" thickTop="1">
      <c r="E28" s="37" t="s">
        <v>119</v>
      </c>
      <c r="F28" s="157">
        <f>(F27*0.8)/100</f>
        <v>0</v>
      </c>
    </row>
    <row r="29" spans="5:28" ht="21.75" customHeight="1">
      <c r="E29" s="37" t="s">
        <v>120</v>
      </c>
      <c r="F29" s="158">
        <f>(F27*1.2)/100</f>
        <v>0</v>
      </c>
      <c r="Y29" s="170" t="s">
        <v>9</v>
      </c>
      <c r="Z29" s="170" t="s">
        <v>99</v>
      </c>
      <c r="AA29" s="170" t="s">
        <v>100</v>
      </c>
      <c r="AB29" s="170" t="s">
        <v>113</v>
      </c>
    </row>
    <row r="30" spans="5:29" ht="21.75" customHeight="1" thickBot="1">
      <c r="E30" s="38" t="s">
        <v>78</v>
      </c>
      <c r="F30" s="156">
        <f>F27*2/100</f>
        <v>0</v>
      </c>
      <c r="Y30" s="170" t="s">
        <v>112</v>
      </c>
      <c r="Z30" s="171" t="s">
        <v>110</v>
      </c>
      <c r="AA30" s="171" t="s">
        <v>111</v>
      </c>
      <c r="AB30" s="172">
        <v>0</v>
      </c>
      <c r="AC30" s="96"/>
    </row>
    <row r="31" spans="5:29" ht="21.75" customHeight="1" thickTop="1">
      <c r="E31" s="155" t="s">
        <v>86</v>
      </c>
      <c r="F31" s="159">
        <v>0</v>
      </c>
      <c r="Y31" s="204" t="s">
        <v>107</v>
      </c>
      <c r="Z31" s="171">
        <v>60</v>
      </c>
      <c r="AA31" s="170" t="s">
        <v>109</v>
      </c>
      <c r="AB31" s="172">
        <v>0.15</v>
      </c>
      <c r="AC31" s="96"/>
    </row>
    <row r="32" spans="5:29" ht="21.75" customHeight="1" thickBot="1">
      <c r="E32" s="38" t="s">
        <v>87</v>
      </c>
      <c r="F32" s="156">
        <f>F30-F31</f>
        <v>0</v>
      </c>
      <c r="Y32" s="204"/>
      <c r="Z32" s="171">
        <v>61</v>
      </c>
      <c r="AA32" s="170" t="s">
        <v>109</v>
      </c>
      <c r="AB32" s="172">
        <v>0.15</v>
      </c>
      <c r="AC32" s="96"/>
    </row>
    <row r="33" spans="5:29" ht="21.75" customHeight="1" thickTop="1">
      <c r="E33" s="38" t="s">
        <v>91</v>
      </c>
      <c r="F33" s="157" t="e">
        <f>T27+V27</f>
        <v>#N/A</v>
      </c>
      <c r="Y33" s="204"/>
      <c r="Z33" s="171">
        <v>62</v>
      </c>
      <c r="AA33" s="170" t="s">
        <v>109</v>
      </c>
      <c r="AB33" s="172">
        <v>0.15</v>
      </c>
      <c r="AC33" s="96"/>
    </row>
    <row r="34" spans="5:29" ht="21.75" customHeight="1" thickBot="1">
      <c r="E34" s="38" t="s">
        <v>42</v>
      </c>
      <c r="F34" s="156" t="e">
        <f>F32-F33</f>
        <v>#N/A</v>
      </c>
      <c r="Y34" s="204"/>
      <c r="Z34" s="171">
        <v>63</v>
      </c>
      <c r="AA34" s="170" t="s">
        <v>109</v>
      </c>
      <c r="AB34" s="172">
        <v>0.15</v>
      </c>
      <c r="AC34" s="96"/>
    </row>
    <row r="35" spans="25:29" ht="21.75" customHeight="1" thickTop="1">
      <c r="Y35" s="204"/>
      <c r="Z35" s="171">
        <v>64</v>
      </c>
      <c r="AA35" s="170" t="s">
        <v>109</v>
      </c>
      <c r="AB35" s="172">
        <v>0.15</v>
      </c>
      <c r="AC35" s="96"/>
    </row>
    <row r="36" spans="13:29" ht="21.75" customHeight="1">
      <c r="M36" s="60"/>
      <c r="N36" s="60"/>
      <c r="O36" s="60"/>
      <c r="P36" s="60"/>
      <c r="Q36" s="60"/>
      <c r="R36" s="60"/>
      <c r="S36" s="60"/>
      <c r="Y36" s="204"/>
      <c r="Z36" s="171">
        <v>65</v>
      </c>
      <c r="AA36" s="170" t="s">
        <v>108</v>
      </c>
      <c r="AB36" s="172">
        <v>0.3</v>
      </c>
      <c r="AC36" s="96"/>
    </row>
    <row r="37" spans="13:29" ht="21.75" customHeight="1">
      <c r="M37" s="60"/>
      <c r="N37" s="60"/>
      <c r="O37" s="60"/>
      <c r="P37" s="60"/>
      <c r="Q37" s="60"/>
      <c r="R37" s="60"/>
      <c r="S37" s="60"/>
      <c r="Y37" s="204"/>
      <c r="Z37" s="171">
        <v>66</v>
      </c>
      <c r="AA37" s="170" t="s">
        <v>108</v>
      </c>
      <c r="AB37" s="172">
        <v>0.3</v>
      </c>
      <c r="AC37" s="96"/>
    </row>
    <row r="38" spans="25:29" ht="21.75" customHeight="1">
      <c r="Y38" s="204"/>
      <c r="Z38" s="171">
        <v>67</v>
      </c>
      <c r="AA38" s="170" t="s">
        <v>108</v>
      </c>
      <c r="AB38" s="172">
        <v>0.3</v>
      </c>
      <c r="AC38" s="96"/>
    </row>
    <row r="39" spans="25:29" ht="21.75" customHeight="1">
      <c r="Y39" s="204"/>
      <c r="Z39" s="171">
        <v>68</v>
      </c>
      <c r="AA39" s="170" t="s">
        <v>108</v>
      </c>
      <c r="AB39" s="172">
        <v>0.3</v>
      </c>
      <c r="AC39" s="96"/>
    </row>
    <row r="40" spans="25:29" ht="21.75" customHeight="1">
      <c r="Y40" s="204"/>
      <c r="Z40" s="171">
        <v>69</v>
      </c>
      <c r="AA40" s="170" t="s">
        <v>108</v>
      </c>
      <c r="AB40" s="172">
        <v>0.3</v>
      </c>
      <c r="AC40" s="96"/>
    </row>
    <row r="41" spans="25:29" ht="21.75" customHeight="1">
      <c r="Y41" s="205" t="s">
        <v>90</v>
      </c>
      <c r="Z41" s="171">
        <v>70</v>
      </c>
      <c r="AA41" s="170" t="s">
        <v>106</v>
      </c>
      <c r="AB41" s="172">
        <v>0.45</v>
      </c>
      <c r="AC41" s="96"/>
    </row>
    <row r="42" spans="25:29" ht="21.75" customHeight="1">
      <c r="Y42" s="205"/>
      <c r="Z42" s="171">
        <v>71</v>
      </c>
      <c r="AA42" s="170" t="s">
        <v>106</v>
      </c>
      <c r="AB42" s="172">
        <v>0.45</v>
      </c>
      <c r="AC42" s="96"/>
    </row>
    <row r="43" spans="25:29" ht="21.75" customHeight="1">
      <c r="Y43" s="205"/>
      <c r="Z43" s="171">
        <v>72</v>
      </c>
      <c r="AA43" s="170" t="s">
        <v>106</v>
      </c>
      <c r="AB43" s="172">
        <v>0.45</v>
      </c>
      <c r="AC43" s="96"/>
    </row>
    <row r="44" spans="25:29" ht="21.75" customHeight="1">
      <c r="Y44" s="205"/>
      <c r="Z44" s="171">
        <v>73</v>
      </c>
      <c r="AA44" s="170" t="s">
        <v>106</v>
      </c>
      <c r="AB44" s="172">
        <v>0.45</v>
      </c>
      <c r="AC44" s="96"/>
    </row>
    <row r="45" spans="25:29" ht="21.75" customHeight="1">
      <c r="Y45" s="205"/>
      <c r="Z45" s="171">
        <v>74</v>
      </c>
      <c r="AA45" s="170" t="s">
        <v>106</v>
      </c>
      <c r="AB45" s="172">
        <v>0.45</v>
      </c>
      <c r="AC45" s="96"/>
    </row>
    <row r="46" spans="25:29" ht="21.75" customHeight="1">
      <c r="Y46" s="205"/>
      <c r="Z46" s="171">
        <v>75</v>
      </c>
      <c r="AA46" s="170" t="s">
        <v>105</v>
      </c>
      <c r="AB46" s="172">
        <v>0.6</v>
      </c>
      <c r="AC46" s="96"/>
    </row>
    <row r="47" spans="25:29" ht="21.75" customHeight="1">
      <c r="Y47" s="205"/>
      <c r="Z47" s="171">
        <v>76</v>
      </c>
      <c r="AA47" s="170" t="s">
        <v>105</v>
      </c>
      <c r="AB47" s="172">
        <v>0.6</v>
      </c>
      <c r="AC47" s="96"/>
    </row>
    <row r="48" spans="25:29" ht="21.75" customHeight="1">
      <c r="Y48" s="205"/>
      <c r="Z48" s="171">
        <v>77</v>
      </c>
      <c r="AA48" s="170" t="s">
        <v>105</v>
      </c>
      <c r="AB48" s="172">
        <v>0.6</v>
      </c>
      <c r="AC48" s="96"/>
    </row>
    <row r="49" spans="25:29" ht="21.75" customHeight="1">
      <c r="Y49" s="205"/>
      <c r="Z49" s="171">
        <v>78</v>
      </c>
      <c r="AA49" s="170" t="s">
        <v>105</v>
      </c>
      <c r="AB49" s="172">
        <v>0.6</v>
      </c>
      <c r="AC49" s="96"/>
    </row>
    <row r="50" spans="25:29" ht="21.75" customHeight="1">
      <c r="Y50" s="205"/>
      <c r="Z50" s="171">
        <v>79</v>
      </c>
      <c r="AA50" s="170" t="s">
        <v>105</v>
      </c>
      <c r="AB50" s="172">
        <v>0.6</v>
      </c>
      <c r="AC50" s="96"/>
    </row>
    <row r="51" spans="25:29" ht="21.75" customHeight="1">
      <c r="Y51" s="205" t="s">
        <v>89</v>
      </c>
      <c r="Z51" s="171">
        <v>80</v>
      </c>
      <c r="AA51" s="170" t="s">
        <v>104</v>
      </c>
      <c r="AB51" s="172">
        <v>0.75</v>
      </c>
      <c r="AC51" s="96"/>
    </row>
    <row r="52" spans="25:29" ht="21.75" customHeight="1">
      <c r="Y52" s="205"/>
      <c r="Z52" s="171">
        <v>81</v>
      </c>
      <c r="AA52" s="170" t="s">
        <v>104</v>
      </c>
      <c r="AB52" s="172">
        <v>0.75</v>
      </c>
      <c r="AC52" s="96"/>
    </row>
    <row r="53" spans="25:29" ht="21.75" customHeight="1">
      <c r="Y53" s="205"/>
      <c r="Z53" s="171">
        <v>82</v>
      </c>
      <c r="AA53" s="170" t="s">
        <v>104</v>
      </c>
      <c r="AB53" s="172">
        <v>0.75</v>
      </c>
      <c r="AC53" s="96"/>
    </row>
    <row r="54" spans="25:29" ht="21.75" customHeight="1">
      <c r="Y54" s="205"/>
      <c r="Z54" s="171">
        <v>83</v>
      </c>
      <c r="AA54" s="170" t="s">
        <v>104</v>
      </c>
      <c r="AB54" s="172">
        <v>0.75</v>
      </c>
      <c r="AC54" s="96"/>
    </row>
    <row r="55" spans="25:29" ht="21.75" customHeight="1">
      <c r="Y55" s="205"/>
      <c r="Z55" s="171">
        <v>84</v>
      </c>
      <c r="AA55" s="170" t="s">
        <v>104</v>
      </c>
      <c r="AB55" s="172">
        <v>0.75</v>
      </c>
      <c r="AC55" s="96"/>
    </row>
    <row r="56" spans="25:29" ht="21.75" customHeight="1">
      <c r="Y56" s="205"/>
      <c r="Z56" s="171">
        <v>85</v>
      </c>
      <c r="AA56" s="170" t="s">
        <v>103</v>
      </c>
      <c r="AB56" s="172">
        <v>0.9</v>
      </c>
      <c r="AC56" s="96"/>
    </row>
    <row r="57" spans="25:29" ht="21.75" customHeight="1">
      <c r="Y57" s="205"/>
      <c r="Z57" s="171">
        <v>86</v>
      </c>
      <c r="AA57" s="170" t="s">
        <v>103</v>
      </c>
      <c r="AB57" s="172">
        <v>0.9</v>
      </c>
      <c r="AC57" s="96"/>
    </row>
    <row r="58" spans="25:29" ht="21.75" customHeight="1">
      <c r="Y58" s="205"/>
      <c r="Z58" s="171">
        <v>87</v>
      </c>
      <c r="AA58" s="170" t="s">
        <v>103</v>
      </c>
      <c r="AB58" s="172">
        <v>0.9</v>
      </c>
      <c r="AC58" s="96"/>
    </row>
    <row r="59" spans="25:29" ht="21.75" customHeight="1">
      <c r="Y59" s="205"/>
      <c r="Z59" s="171">
        <v>88</v>
      </c>
      <c r="AA59" s="170" t="s">
        <v>103</v>
      </c>
      <c r="AB59" s="172">
        <v>0.9</v>
      </c>
      <c r="AC59" s="96"/>
    </row>
    <row r="60" spans="25:29" ht="21.75" customHeight="1">
      <c r="Y60" s="205"/>
      <c r="Z60" s="171">
        <v>89</v>
      </c>
      <c r="AA60" s="170" t="s">
        <v>103</v>
      </c>
      <c r="AB60" s="172">
        <v>0.9</v>
      </c>
      <c r="AC60" s="96"/>
    </row>
    <row r="61" spans="25:29" ht="21.75" customHeight="1">
      <c r="Y61" s="205" t="s">
        <v>88</v>
      </c>
      <c r="Z61" s="171">
        <v>90</v>
      </c>
      <c r="AA61" s="170" t="s">
        <v>102</v>
      </c>
      <c r="AB61" s="172">
        <v>1.05</v>
      </c>
      <c r="AC61" s="96"/>
    </row>
    <row r="62" spans="25:29" ht="21.75" customHeight="1">
      <c r="Y62" s="205"/>
      <c r="Z62" s="171">
        <v>91</v>
      </c>
      <c r="AA62" s="170" t="s">
        <v>102</v>
      </c>
      <c r="AB62" s="172">
        <v>1.05</v>
      </c>
      <c r="AC62" s="96"/>
    </row>
    <row r="63" spans="25:29" ht="21.75" customHeight="1">
      <c r="Y63" s="205"/>
      <c r="Z63" s="171">
        <v>92</v>
      </c>
      <c r="AA63" s="170" t="s">
        <v>102</v>
      </c>
      <c r="AB63" s="172">
        <v>1.05</v>
      </c>
      <c r="AC63" s="96"/>
    </row>
    <row r="64" spans="25:29" ht="21.75" customHeight="1">
      <c r="Y64" s="205"/>
      <c r="Z64" s="171">
        <v>93</v>
      </c>
      <c r="AA64" s="170" t="s">
        <v>102</v>
      </c>
      <c r="AB64" s="172">
        <v>1.05</v>
      </c>
      <c r="AC64" s="96"/>
    </row>
    <row r="65" spans="25:29" ht="21.75" customHeight="1">
      <c r="Y65" s="205"/>
      <c r="Z65" s="171">
        <v>94</v>
      </c>
      <c r="AA65" s="170" t="s">
        <v>102</v>
      </c>
      <c r="AB65" s="172">
        <v>1.05</v>
      </c>
      <c r="AC65" s="96"/>
    </row>
    <row r="66" spans="25:29" ht="21.75" customHeight="1">
      <c r="Y66" s="205"/>
      <c r="Z66" s="171">
        <v>95</v>
      </c>
      <c r="AA66" s="170" t="s">
        <v>101</v>
      </c>
      <c r="AB66" s="172">
        <v>1.2</v>
      </c>
      <c r="AC66" s="96"/>
    </row>
    <row r="67" spans="25:29" ht="21.75" customHeight="1">
      <c r="Y67" s="205"/>
      <c r="Z67" s="171">
        <v>96</v>
      </c>
      <c r="AA67" s="170" t="s">
        <v>101</v>
      </c>
      <c r="AB67" s="172">
        <v>1.2</v>
      </c>
      <c r="AC67" s="96"/>
    </row>
    <row r="68" spans="25:29" ht="21.75" customHeight="1">
      <c r="Y68" s="205"/>
      <c r="Z68" s="171">
        <v>97</v>
      </c>
      <c r="AA68" s="170" t="s">
        <v>101</v>
      </c>
      <c r="AB68" s="172">
        <v>1.2</v>
      </c>
      <c r="AC68" s="96"/>
    </row>
    <row r="69" spans="25:29" ht="21.75" customHeight="1">
      <c r="Y69" s="205"/>
      <c r="Z69" s="171">
        <v>98</v>
      </c>
      <c r="AA69" s="170" t="s">
        <v>101</v>
      </c>
      <c r="AB69" s="172">
        <v>1.2</v>
      </c>
      <c r="AC69" s="96"/>
    </row>
    <row r="70" spans="25:29" ht="21.75" customHeight="1">
      <c r="Y70" s="205"/>
      <c r="Z70" s="171">
        <v>99</v>
      </c>
      <c r="AA70" s="170" t="s">
        <v>101</v>
      </c>
      <c r="AB70" s="172">
        <v>1.2</v>
      </c>
      <c r="AC70" s="96"/>
    </row>
    <row r="71" spans="25:29" ht="21.75" customHeight="1">
      <c r="Y71" s="205"/>
      <c r="Z71" s="171">
        <v>100</v>
      </c>
      <c r="AA71" s="170" t="s">
        <v>101</v>
      </c>
      <c r="AB71" s="172">
        <v>1.2</v>
      </c>
      <c r="AC71" s="96"/>
    </row>
  </sheetData>
  <sheetProtection/>
  <autoFilter ref="A1:AO719"/>
  <mergeCells count="17">
    <mergeCell ref="F4:G4"/>
    <mergeCell ref="I4:K4"/>
    <mergeCell ref="I5:K5"/>
    <mergeCell ref="A2:AE2"/>
    <mergeCell ref="AI9:AO9"/>
    <mergeCell ref="F5:G5"/>
    <mergeCell ref="O4:V4"/>
    <mergeCell ref="O5:V5"/>
    <mergeCell ref="AB8:AE8"/>
    <mergeCell ref="AB9:AE9"/>
    <mergeCell ref="AA8:AA11"/>
    <mergeCell ref="Y31:Y40"/>
    <mergeCell ref="Y41:Y50"/>
    <mergeCell ref="Y51:Y60"/>
    <mergeCell ref="Y61:Y71"/>
    <mergeCell ref="I8:I11"/>
    <mergeCell ref="Z8:Z11"/>
  </mergeCells>
  <printOptions horizontalCentered="1"/>
  <pageMargins left="0.1968503937007874" right="0.1968503937007874" top="0.5511811023622047" bottom="0.2362204724409449" header="0.31496062992125984" footer="0.31496062992125984"/>
  <pageSetup firstPageNumber="8" useFirstPageNumber="1" horizontalDpi="600" verticalDpi="600" orientation="landscape" paperSize="5" scale="6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2019-03-25T08:01:06Z</dcterms:modified>
  <cp:category/>
  <cp:version/>
  <cp:contentType/>
  <cp:contentStatus/>
</cp:coreProperties>
</file>